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41" yWindow="75" windowWidth="15045" windowHeight="12060" tabRatio="348" activeTab="3"/>
  </bookViews>
  <sheets>
    <sheet name="Sales" sheetId="1" r:id="rId1"/>
    <sheet name="Budget" sheetId="2" r:id="rId2"/>
    <sheet name="Bank" sheetId="3" r:id="rId3"/>
    <sheet name="Hotel Bill Plus" sheetId="4" r:id="rId4"/>
  </sheets>
  <definedNames>
    <definedName name="_xlnm.Print_Area" localSheetId="1">'Budget'!$B$2:$I$56</definedName>
    <definedName name="_xlnm.Print_Area" localSheetId="0">'Sales'!$B$1:$AF$179</definedName>
    <definedName name="_xlnm.Print_Titles" localSheetId="0">'Sales'!$1:$1</definedName>
  </definedNames>
  <calcPr fullCalcOnLoad="1"/>
</workbook>
</file>

<file path=xl/sharedStrings.xml><?xml version="1.0" encoding="utf-8"?>
<sst xmlns="http://schemas.openxmlformats.org/spreadsheetml/2006/main" count="855" uniqueCount="685">
  <si>
    <t xml:space="preserve">Deborah A. (Grigsby) LeBlanc </t>
  </si>
  <si>
    <t>PAID</t>
  </si>
  <si>
    <t>Balance</t>
  </si>
  <si>
    <t>donation</t>
  </si>
  <si>
    <t>deposit</t>
  </si>
  <si>
    <t>checks</t>
  </si>
  <si>
    <t>Amount</t>
  </si>
  <si>
    <t>Date</t>
  </si>
  <si>
    <t>Description</t>
  </si>
  <si>
    <t>Name</t>
  </si>
  <si>
    <t>Spouse/Guest</t>
  </si>
  <si>
    <t>TX</t>
  </si>
  <si>
    <t>Robin Adkins</t>
  </si>
  <si>
    <t>Trish</t>
  </si>
  <si>
    <t>EP</t>
  </si>
  <si>
    <t xml:space="preserve">Sandi (Anderson) Smith </t>
  </si>
  <si>
    <t>NY</t>
  </si>
  <si>
    <t xml:space="preserve">Sue Cathryn (Ballard) Mariotti </t>
  </si>
  <si>
    <t>Dilio Mariotti</t>
  </si>
  <si>
    <t>NC</t>
  </si>
  <si>
    <t>Tish (Amy) Blankenship</t>
  </si>
  <si>
    <t xml:space="preserve">**John Blankenship </t>
  </si>
  <si>
    <t>Cindi (Barrera) Supko</t>
  </si>
  <si>
    <t xml:space="preserve">**Jim Supko </t>
  </si>
  <si>
    <t>NV</t>
  </si>
  <si>
    <t>John Blankenship</t>
  </si>
  <si>
    <t>**Tish (Amy) Blankenship</t>
  </si>
  <si>
    <t>Karen (Brady) Ray</t>
  </si>
  <si>
    <t>**John Ray</t>
  </si>
  <si>
    <t>Jack Briggs</t>
  </si>
  <si>
    <t>Kent Byus</t>
  </si>
  <si>
    <t>Nancy Byus</t>
  </si>
  <si>
    <t>JoAnn (Campbell) Davis</t>
  </si>
  <si>
    <t>James Durham</t>
  </si>
  <si>
    <t>NM</t>
  </si>
  <si>
    <t xml:space="preserve">Janet (Castle) Eschenbrenner </t>
  </si>
  <si>
    <t>Cesar Cruz</t>
  </si>
  <si>
    <t>1 guest</t>
  </si>
  <si>
    <t>AZ</t>
  </si>
  <si>
    <t xml:space="preserve">Meredith (Dahl) Kelley </t>
  </si>
  <si>
    <t>David Kelley</t>
  </si>
  <si>
    <t>Bobby Diesto</t>
  </si>
  <si>
    <t>Kathy Diesto</t>
  </si>
  <si>
    <t>CA</t>
  </si>
  <si>
    <t xml:space="preserve">Don Dungan  </t>
  </si>
  <si>
    <t>Betty Ann (Eamello) Kaminski</t>
  </si>
  <si>
    <t>Richard</t>
  </si>
  <si>
    <t>Virginia Lee (Eggleston) Escue </t>
  </si>
  <si>
    <t>VA</t>
  </si>
  <si>
    <t>Richard "Rick" Esparza</t>
  </si>
  <si>
    <t xml:space="preserve">John Feenstra </t>
  </si>
  <si>
    <t>Gerda Feenstra</t>
  </si>
  <si>
    <t xml:space="preserve">Sherry Ann (Gelo) Huchet </t>
  </si>
  <si>
    <t>GA</t>
  </si>
  <si>
    <t>Mike Gilewitch</t>
  </si>
  <si>
    <t>Diane Gilewitch</t>
  </si>
  <si>
    <t xml:space="preserve">John Gonzalez </t>
  </si>
  <si>
    <t xml:space="preserve">Joe Gormley </t>
  </si>
  <si>
    <t xml:space="preserve">**Pam (Ramage) Gormley </t>
  </si>
  <si>
    <t>MA</t>
  </si>
  <si>
    <t>Donna (Henderson) Shasteen</t>
  </si>
  <si>
    <t>** Ray Shasteen</t>
  </si>
  <si>
    <t>Vicki (Gould) Hibbs</t>
  </si>
  <si>
    <t>Hilda (Green) Heady</t>
  </si>
  <si>
    <t>WV</t>
  </si>
  <si>
    <t>Ivonne (Heras) Hobfoll</t>
  </si>
  <si>
    <t>OH</t>
  </si>
  <si>
    <t>Mary (Hernandez) Pegg</t>
  </si>
  <si>
    <t>John Pegg</t>
  </si>
  <si>
    <t>WA</t>
  </si>
  <si>
    <t xml:space="preserve">Richard B. Hibbard </t>
  </si>
  <si>
    <t>Barbara Hibbard</t>
  </si>
  <si>
    <t xml:space="preserve">Dorothy Keyser </t>
  </si>
  <si>
    <t>ND</t>
  </si>
  <si>
    <t xml:space="preserve">Jim Letersky </t>
  </si>
  <si>
    <t>FL</t>
  </si>
  <si>
    <t>Robert J. “Bob” Malone</t>
  </si>
  <si>
    <t>Joan Malone</t>
  </si>
  <si>
    <t>Audie Daniel Margrave</t>
  </si>
  <si>
    <t xml:space="preserve">Trisch Kihn </t>
  </si>
  <si>
    <t>PA</t>
  </si>
  <si>
    <t xml:space="preserve">Patty (Martin) McAlister </t>
  </si>
  <si>
    <t>Bob McAlister</t>
  </si>
  <si>
    <t>Ginger (McCarty) Henry</t>
  </si>
  <si>
    <t xml:space="preserve">Karen Lea (Minson) Pofahl </t>
  </si>
  <si>
    <t>Bob Pofahl</t>
  </si>
  <si>
    <t>Madalin Jean (Moon) Torretta</t>
  </si>
  <si>
    <t>ID</t>
  </si>
  <si>
    <t>TN</t>
  </si>
  <si>
    <t xml:space="preserve">Dean Piper </t>
  </si>
  <si>
    <t>Steve Elliott</t>
  </si>
  <si>
    <t>Pam (Ramage) Gormley  </t>
  </si>
  <si>
    <t xml:space="preserve">**Joe Gormley </t>
  </si>
  <si>
    <t>John Ray</t>
  </si>
  <si>
    <t>**Karen (Brady) Ray</t>
  </si>
  <si>
    <t>Sandi (Rodriguez) Roberts</t>
  </si>
  <si>
    <t>UT</t>
  </si>
  <si>
    <t xml:space="preserve">Carol (Rupert) Thomas </t>
  </si>
  <si>
    <t>IN</t>
  </si>
  <si>
    <t>Robert “Rob” J. Rutledge</t>
  </si>
  <si>
    <t>Kathy (Ryan) Kolas</t>
  </si>
  <si>
    <t>Myra C. (Rytting) Barrett </t>
  </si>
  <si>
    <t>Matthew Sanderford</t>
  </si>
  <si>
    <t>Margarita Sanderford</t>
  </si>
  <si>
    <t xml:space="preserve">Charles M. Santaguida </t>
  </si>
  <si>
    <t>Ray Shasteen</t>
  </si>
  <si>
    <t>** Donna (Henderson) Shasteen</t>
  </si>
  <si>
    <t>Peggy Shepherd</t>
  </si>
  <si>
    <t>Mex</t>
  </si>
  <si>
    <t>Baxter Shields</t>
  </si>
  <si>
    <t xml:space="preserve">Lester Smith  </t>
  </si>
  <si>
    <t>Patt Smith</t>
  </si>
  <si>
    <t xml:space="preserve">Jinny (Steward) Forbes </t>
  </si>
  <si>
    <t>Jim Supko</t>
  </si>
  <si>
    <t>**Cindi (Barrera) Supko</t>
  </si>
  <si>
    <t>Susie (Thomas) Arnold</t>
  </si>
  <si>
    <t>CO</t>
  </si>
  <si>
    <t>Roy H. Tucker</t>
  </si>
  <si>
    <t>Nell Tucker</t>
  </si>
  <si>
    <t>Richard Watkins</t>
  </si>
  <si>
    <t>Rodney Wiggs</t>
  </si>
  <si>
    <t>John Wofford</t>
  </si>
  <si>
    <t>Fredye (Wright) Gross</t>
  </si>
  <si>
    <t>MD</t>
  </si>
  <si>
    <t>Donations - Mystery Person</t>
  </si>
  <si>
    <t>***SPECIAL***</t>
  </si>
  <si>
    <t xml:space="preserve">Mickey Wilhite   </t>
  </si>
  <si>
    <t>**Mickey Wilhite </t>
  </si>
  <si>
    <t>Comments</t>
  </si>
  <si>
    <t>website - Myfamily.com</t>
  </si>
  <si>
    <t>***TOTALS***</t>
  </si>
  <si>
    <t>Thomas &amp; Letersky</t>
  </si>
  <si>
    <t>Campbell</t>
  </si>
  <si>
    <t>Wright Gross, Greene Heady, Tucker 120</t>
  </si>
  <si>
    <t>Piper, Kelley 120, Gormley/Ramage 120, Amy/Blankenship 120, Dungan</t>
  </si>
  <si>
    <t>Barrett 120, Steward/Forbes 120, Feenstra 120, McCarty/Henry 60</t>
  </si>
  <si>
    <t>Eggleston/Pounds 120, Gilewitch 120, Wiggs 120, Sanderford 120, Kaminski 120, John Ray 120, Briggs 120,  Shepherd 120,  Toland 60, Hutchet 60, Minson/Pofahl 120</t>
  </si>
  <si>
    <t>hotel deposit #1</t>
  </si>
  <si>
    <t xml:space="preserve">William M. "Bill" Luther </t>
  </si>
  <si>
    <t>Wife</t>
  </si>
  <si>
    <t>Lee Cruz</t>
  </si>
  <si>
    <t>Mary Vaughn</t>
  </si>
  <si>
    <t>Larry Anderson</t>
  </si>
  <si>
    <t>***SUBTOTALS***</t>
  </si>
  <si>
    <t xml:space="preserve">Shields 120, (Ming) DeLeon 120, </t>
  </si>
  <si>
    <t>Cruz 120, Lester Smith 120, (Nations) Anderson 60, Diesto 120, (Heras) Hobfill 120, Shasteen/Henderson 120</t>
  </si>
  <si>
    <t xml:space="preserve">Linda (Gallardo) Vaughan </t>
  </si>
  <si>
    <t xml:space="preserve">Gallardo vaughan 120, Bugil Elliott 120, Vaughn 120, Hibbard 120, Gonzalez 120, Freiburg 120, </t>
  </si>
  <si>
    <t>Terry S. Freiburg</t>
  </si>
  <si>
    <t xml:space="preserve">Nona (Hobbs) Limones </t>
  </si>
  <si>
    <t>Robert Rawlins</t>
  </si>
  <si>
    <t>Steve O. Reyes</t>
  </si>
  <si>
    <t xml:space="preserve">Fernando Chavez      </t>
  </si>
  <si>
    <t>Donation - (Rodriguez) Roberts</t>
  </si>
  <si>
    <t>issue</t>
  </si>
  <si>
    <t>Pamela Ann (Wimsatt) Maples     </t>
  </si>
  <si>
    <r>
      <t xml:space="preserve">(Hobbs) Limones 60. Margrave &amp; Trish 100, Robert Rawlins 120, Steve Reyes 60, Fernie Chavez 60, (Rodriguez) Roberts &amp; Bob </t>
    </r>
    <r>
      <rPr>
        <sz val="8"/>
        <color indexed="10"/>
        <rFont val="Arial Narrow"/>
        <family val="2"/>
      </rPr>
      <t>150,</t>
    </r>
    <r>
      <rPr>
        <sz val="8"/>
        <color indexed="8"/>
        <rFont val="Arial Narrow"/>
        <family val="2"/>
      </rPr>
      <t xml:space="preserve"> Supkos 120</t>
    </r>
  </si>
  <si>
    <t xml:space="preserve">Edmund "Ed" A. Vera   </t>
  </si>
  <si>
    <t xml:space="preserve">Gloria Luz (Ortiz) Vera     </t>
  </si>
  <si>
    <t xml:space="preserve">** Gloria Luz (Ortiz) Vera   </t>
  </si>
  <si>
    <t xml:space="preserve">** Edmund "Ed" A. Vera   </t>
  </si>
  <si>
    <t>Expenditures:</t>
  </si>
  <si>
    <t xml:space="preserve">   Bank Fees</t>
  </si>
  <si>
    <t xml:space="preserve">     Total  Revenues</t>
  </si>
  <si>
    <t xml:space="preserve">     Total  Expenditures</t>
  </si>
  <si>
    <t xml:space="preserve">          Estimated Excess Collected or (Shortfall)</t>
  </si>
  <si>
    <t xml:space="preserve">   Additional Estimated Donations</t>
  </si>
  <si>
    <t xml:space="preserve">      Snacks</t>
  </si>
  <si>
    <t xml:space="preserve">      Lanyards</t>
  </si>
  <si>
    <t xml:space="preserve">   Saturday Golf</t>
  </si>
  <si>
    <t xml:space="preserve">      Band</t>
  </si>
  <si>
    <t xml:space="preserve">      Band Meals</t>
  </si>
  <si>
    <t xml:space="preserve">      Bar Tips</t>
  </si>
  <si>
    <t xml:space="preserve">   Sunday Brunch</t>
  </si>
  <si>
    <t>Memory Disk</t>
  </si>
  <si>
    <t>Roy Hammond</t>
  </si>
  <si>
    <t>Bill Roberts</t>
  </si>
  <si>
    <t>Jon</t>
  </si>
  <si>
    <t>Charles Forbes</t>
  </si>
  <si>
    <t>Orig. Est.</t>
  </si>
  <si>
    <t xml:space="preserve">Timothy “Tim” Burns    </t>
  </si>
  <si>
    <t>Jo Ann Freiburg</t>
  </si>
  <si>
    <t>Roy "Otis" Jorstad</t>
  </si>
  <si>
    <t xml:space="preserve">Karen Lee (Jensen) Cavazos   </t>
  </si>
  <si>
    <t xml:space="preserve">**Edward "Eddie" Cavazos </t>
  </si>
  <si>
    <t xml:space="preserve">Edward "Eddie" Cavazos  </t>
  </si>
  <si>
    <t>**Karen Lee (Jensen) Cavazos</t>
  </si>
  <si>
    <t>Bryant Truitt</t>
  </si>
  <si>
    <t>Jerry Barrett 60, Nations Anderson 60 (2nd ticket), Sharon Terry Truitt 120</t>
  </si>
  <si>
    <t>Ellen Eiland</t>
  </si>
  <si>
    <t>Donation - Mabini</t>
  </si>
  <si>
    <t>Donation - Margrave</t>
  </si>
  <si>
    <t>LA</t>
  </si>
  <si>
    <t>BALANCE</t>
  </si>
  <si>
    <t>Donation - Watkins</t>
  </si>
  <si>
    <t>Suzanne Wofford</t>
  </si>
  <si>
    <t>Total Donations</t>
  </si>
  <si>
    <r>
      <t xml:space="preserve">   </t>
    </r>
    <r>
      <rPr>
        <b/>
        <sz val="10"/>
        <rFont val="Arial Narrow"/>
        <family val="2"/>
      </rPr>
      <t>CD's/DVD's</t>
    </r>
  </si>
  <si>
    <t xml:space="preserve">   Mailing Containers</t>
  </si>
  <si>
    <t xml:space="preserve">   Postage</t>
  </si>
  <si>
    <t xml:space="preserve">      Pens</t>
  </si>
  <si>
    <t xml:space="preserve">      T-Shirts</t>
  </si>
  <si>
    <t>Promotional Items</t>
  </si>
  <si>
    <t>Est</t>
  </si>
  <si>
    <t>Number</t>
  </si>
  <si>
    <t>Differ.</t>
  </si>
  <si>
    <t>Est $</t>
  </si>
  <si>
    <t>Act. $</t>
  </si>
  <si>
    <t>$</t>
  </si>
  <si>
    <t>Input add'l $60 tickets in shaded area</t>
  </si>
  <si>
    <t>Approval</t>
  </si>
  <si>
    <r>
      <t>Revenues</t>
    </r>
    <r>
      <rPr>
        <sz val="10"/>
        <rFont val="Arial Narrow"/>
        <family val="2"/>
      </rPr>
      <t xml:space="preserve">   Tickets to Date </t>
    </r>
  </si>
  <si>
    <t>Automatic From Sales Sheet</t>
  </si>
  <si>
    <t xml:space="preserve">   Donations </t>
  </si>
  <si>
    <t xml:space="preserve">   MyFamily - one year</t>
  </si>
  <si>
    <t xml:space="preserve">   Hotel Additional for Banquet over 120</t>
  </si>
  <si>
    <t>Assume no costs</t>
  </si>
  <si>
    <t xml:space="preserve">      Guest Meals @ est $34</t>
  </si>
  <si>
    <t xml:space="preserve">   Parade, Pep Rally, Game, Tour</t>
  </si>
  <si>
    <t>Est 4@$34 as estimating over the 120 - Need approval</t>
  </si>
  <si>
    <t>Contingency/Planned Cushion</t>
  </si>
  <si>
    <t>Originally approved by committee via email</t>
  </si>
  <si>
    <t xml:space="preserve">   Saturday Other, Trolley, etc.</t>
  </si>
  <si>
    <t>No committee funds, paid for individually</t>
  </si>
  <si>
    <t>No audio visual unless someone volunteers</t>
  </si>
  <si>
    <t>$60 Originally appr'd by committee via email</t>
  </si>
  <si>
    <t xml:space="preserve">      Signature Book like Annual</t>
  </si>
  <si>
    <t xml:space="preserve">      Mousepad w/ Reunion Picture</t>
  </si>
  <si>
    <t xml:space="preserve">Barbara (Beam) Anderson  </t>
  </si>
  <si>
    <t>Due to banquet, no snacks required</t>
  </si>
  <si>
    <t>Already spent $25 on checks/cards, nothing additional anticipated</t>
  </si>
  <si>
    <t xml:space="preserve">   MyFamily - additional years</t>
  </si>
  <si>
    <t>Tickets</t>
  </si>
  <si>
    <t>Probable</t>
  </si>
  <si>
    <t>Wayne Jones</t>
  </si>
  <si>
    <t xml:space="preserve">Bill Luther   </t>
  </si>
  <si>
    <t xml:space="preserve">Bill MacDonald    </t>
  </si>
  <si>
    <r>
      <t xml:space="preserve">   </t>
    </r>
    <r>
      <rPr>
        <b/>
        <sz val="10"/>
        <rFont val="Arial Narrow"/>
        <family val="2"/>
      </rPr>
      <t>Decorations-All</t>
    </r>
    <r>
      <rPr>
        <sz val="10"/>
        <rFont val="Arial Narrow"/>
        <family val="2"/>
      </rPr>
      <t xml:space="preserve"> (Inc. Smith $200)</t>
    </r>
  </si>
  <si>
    <t>$5-7 from Irvin store, will have to buy individually - Can they loan us some to sell at the Friday mixer?</t>
  </si>
  <si>
    <t>Pricing not obtained</t>
  </si>
  <si>
    <t xml:space="preserve">      Kuzee Drink Holder</t>
  </si>
  <si>
    <t>"Irvin" customized, Joie getting price, Don checking other source</t>
  </si>
  <si>
    <t xml:space="preserve">      Band Tip</t>
  </si>
  <si>
    <t xml:space="preserve">Ray Quesenberry    </t>
  </si>
  <si>
    <t>Barbara Quesenberry</t>
  </si>
  <si>
    <t xml:space="preserve">Roger A. Dyal    </t>
  </si>
  <si>
    <t>MI</t>
  </si>
  <si>
    <t xml:space="preserve">Rosa Lee (Godinez) Logsdon  </t>
  </si>
  <si>
    <t>Contract 19% service charge  - Will have tip bowl out - Ernie said that was the tip</t>
  </si>
  <si>
    <t xml:space="preserve">      Name Badges</t>
  </si>
  <si>
    <t xml:space="preserve">      Tickets</t>
  </si>
  <si>
    <t>No tip Necessary per Don, assume they will have tip bowl</t>
  </si>
  <si>
    <t>Zipdode 79924</t>
  </si>
  <si>
    <t>Need List - Rodney &amp; Joie /Comm App.</t>
  </si>
  <si>
    <t xml:space="preserve">      Security 7-1a.m. $10/hr</t>
  </si>
  <si>
    <t>Laura Rutledge</t>
  </si>
  <si>
    <t>Suzy Campbell Appel '71</t>
  </si>
  <si>
    <t>Taffy Bagley</t>
  </si>
  <si>
    <t>Rodger Edward Coman</t>
  </si>
  <si>
    <t>Clyde Smith</t>
  </si>
  <si>
    <t>Merle Elson</t>
  </si>
  <si>
    <t>Nancy (Dralle '66)  Elson</t>
  </si>
  <si>
    <t>Donation - Jorstad</t>
  </si>
  <si>
    <t>Donation - Rutledge</t>
  </si>
  <si>
    <t>Donation - Castle</t>
  </si>
  <si>
    <r>
      <t xml:space="preserve">Reference: </t>
    </r>
    <r>
      <rPr>
        <sz val="10"/>
        <rFont val="Arial Narrow"/>
        <family val="2"/>
      </rPr>
      <t>3.69 for 100 Avery name badges item 217984 TIMES TWO</t>
    </r>
  </si>
  <si>
    <r>
      <t xml:space="preserve">Reference: </t>
    </r>
    <r>
      <rPr>
        <sz val="10"/>
        <rFont val="Arial Narrow"/>
        <family val="2"/>
      </rPr>
      <t>6.39 for 2000 Tickets if considered necessary</t>
    </r>
  </si>
  <si>
    <r>
      <t xml:space="preserve">"Irvin" Lanyard with case - Joie N500 Nissin after 1 color print and art charge 144@$473.60  $3.29 - Per Jennifer (Pam is our acct rep) at Rocks the  size is 5.25 x 7 high and it looks like it is about a 3 x 5 insert - www.nissincap.com - </t>
    </r>
    <r>
      <rPr>
        <b/>
        <sz val="10"/>
        <color indexed="10"/>
        <rFont val="Arial Narrow"/>
        <family val="2"/>
      </rPr>
      <t>IS 144 ENOUGH???</t>
    </r>
  </si>
  <si>
    <t>no form</t>
  </si>
  <si>
    <t>Donation - Cavazos</t>
  </si>
  <si>
    <t xml:space="preserve">Jan A. Cieslik        </t>
  </si>
  <si>
    <t>Donation - Sandi Jones</t>
  </si>
  <si>
    <t xml:space="preserve">James E. Eiland </t>
  </si>
  <si>
    <t xml:space="preserve">Apolinario "Paul" Mabini </t>
  </si>
  <si>
    <t>Ruthie Babette (Ming) Deleon  </t>
  </si>
  <si>
    <t xml:space="preserve">Marsha Patricia (O'Leary) Baca </t>
  </si>
  <si>
    <t>Don Toland    </t>
  </si>
  <si>
    <t xml:space="preserve">Sharon “Shari” (Terry) Truitt </t>
  </si>
  <si>
    <t xml:space="preserve">**Janet (Taylor) Becknell-Wilhite </t>
  </si>
  <si>
    <t xml:space="preserve">Janet (Taylor) Becknell-Wilhite  </t>
  </si>
  <si>
    <t>BANK Last Updated 08/03/07</t>
  </si>
  <si>
    <t>Donation - Esparza</t>
  </si>
  <si>
    <t>Joe Hendrus '65</t>
  </si>
  <si>
    <t>T. Brad Smith '66</t>
  </si>
  <si>
    <t>Cherry Smith '66</t>
  </si>
  <si>
    <t>$300 per Joie 08/16</t>
  </si>
  <si>
    <t>$800 per Joie 08/16</t>
  </si>
  <si>
    <t xml:space="preserve">      Photographer Contingency</t>
  </si>
  <si>
    <t>Donation - Anderson Smith - Decorations</t>
  </si>
  <si>
    <t>On Chart Spread Sheet - Check</t>
  </si>
  <si>
    <t>Randy Reed</t>
  </si>
  <si>
    <t>Kathy Reed</t>
  </si>
  <si>
    <t>Wed.- Parade</t>
  </si>
  <si>
    <t>Wed.- Pep Rally</t>
  </si>
  <si>
    <t>***GUESTS***</t>
  </si>
  <si>
    <t>Tommy Gilbreath</t>
  </si>
  <si>
    <t>spouse</t>
  </si>
  <si>
    <t xml:space="preserve">Gerald "Jay" Lewis Schafer </t>
  </si>
  <si>
    <t>Susan (Alsaker) Callaghan</t>
  </si>
  <si>
    <t>Glenn Gonzalez  '66</t>
  </si>
  <si>
    <t>Donation - Byus</t>
  </si>
  <si>
    <t xml:space="preserve">Donation - JaySchafer </t>
  </si>
  <si>
    <t>Donation - (Alsaker) Callaghan</t>
  </si>
  <si>
    <t>Donation - G Gonzalez  '66</t>
  </si>
  <si>
    <t>Donation - Gormley/Band</t>
  </si>
  <si>
    <t>Contingency - Band allocation</t>
  </si>
  <si>
    <t>Alex Moreno</t>
  </si>
  <si>
    <t xml:space="preserve">Mary Lou (Dilks) Alarcon </t>
  </si>
  <si>
    <t>Steve Aaron</t>
  </si>
  <si>
    <t>Mike Burke</t>
  </si>
  <si>
    <t>Michael and Gail Esmay</t>
  </si>
  <si>
    <t>Phyllis Groff</t>
  </si>
  <si>
    <t>Dale Koelbl</t>
  </si>
  <si>
    <t xml:space="preserve">Phyllis (Lawrence) Kort   </t>
  </si>
  <si>
    <t xml:space="preserve">Kay (Pendleton) Moody  </t>
  </si>
  <si>
    <t xml:space="preserve">James Pratt    </t>
  </si>
  <si>
    <t>Andy Proud</t>
  </si>
  <si>
    <t xml:space="preserve">Teddy Daniel Walker    </t>
  </si>
  <si>
    <t xml:space="preserve">Marion (Warhurst) Hughes    </t>
  </si>
  <si>
    <t xml:space="preserve">Pam (Wimsatt) Maples   </t>
  </si>
  <si>
    <r>
      <t xml:space="preserve">   Saturday Wright Ranch</t>
    </r>
    <r>
      <rPr>
        <sz val="10"/>
        <rFont val="Arial Narrow"/>
        <family val="2"/>
      </rPr>
      <t xml:space="preserve"> - Snacks</t>
    </r>
  </si>
  <si>
    <t xml:space="preserve">      Bar &amp; Other Tips - servers</t>
  </si>
  <si>
    <t xml:space="preserve">   Estimated Additional</t>
  </si>
  <si>
    <r>
      <t xml:space="preserve">Ref: </t>
    </r>
    <r>
      <rPr>
        <sz val="10"/>
        <rFont val="Arial Narrow"/>
        <family val="2"/>
      </rPr>
      <t>200 Avery Badges/ Inserts/Straps - Off Dep 754421 x 2 (200) and 945253 x 1 (300) incls tax</t>
    </r>
  </si>
  <si>
    <r>
      <t xml:space="preserve">   Saturday Banquet - </t>
    </r>
    <r>
      <rPr>
        <b/>
        <sz val="10"/>
        <color indexed="10"/>
        <rFont val="Arial Narrow"/>
        <family val="2"/>
      </rPr>
      <t>Audio Visual</t>
    </r>
  </si>
  <si>
    <t xml:space="preserve"> 8/16 Joie said paying</t>
  </si>
  <si>
    <t>Probable cost, hotel provided, we can't provide our own</t>
  </si>
  <si>
    <t>Joie said ok</t>
  </si>
  <si>
    <t>EXCESS, IF ANY, TO BE RETAINED FOR NEXT REUNION PER JOIE 08/16</t>
  </si>
  <si>
    <r>
      <t>Promotional Items</t>
    </r>
    <r>
      <rPr>
        <sz val="10"/>
        <rFont val="Arial Narrow"/>
        <family val="2"/>
      </rPr>
      <t xml:space="preserve"> - </t>
    </r>
    <r>
      <rPr>
        <sz val="10"/>
        <color indexed="8"/>
        <rFont val="Arial Narrow"/>
        <family val="2"/>
      </rPr>
      <t>Lanyards</t>
    </r>
  </si>
  <si>
    <t>$700 per Joie 09/8</t>
  </si>
  <si>
    <t>Mike</t>
  </si>
  <si>
    <t>Kathy (Yenshaw) Issa</t>
  </si>
  <si>
    <t>Sequence</t>
  </si>
  <si>
    <t>X/123</t>
  </si>
  <si>
    <t>121/122</t>
  </si>
  <si>
    <t>119/120</t>
  </si>
  <si>
    <t>117/118</t>
  </si>
  <si>
    <t>109/110</t>
  </si>
  <si>
    <t>111/112</t>
  </si>
  <si>
    <t>113/114</t>
  </si>
  <si>
    <t>129/130</t>
  </si>
  <si>
    <t>127/128</t>
  </si>
  <si>
    <t xml:space="preserve">Per Meredith 9/10 170 lanyard/badge holders - $593.21/ 250 pens $248.98
</t>
  </si>
  <si>
    <t>See Above</t>
  </si>
  <si>
    <t xml:space="preserve">   Est Add'l $60 Tickets</t>
  </si>
  <si>
    <t xml:space="preserve">   Est DVD Sales Only </t>
  </si>
  <si>
    <t>NOTE: Probable linked to budget above</t>
  </si>
  <si>
    <t xml:space="preserve">   Thursday Dinner - Gilbreaths</t>
  </si>
  <si>
    <t>Committee agreed to pay Gilbreath Thurs night rather than Sat night due to his scheduling</t>
  </si>
  <si>
    <t xml:space="preserve">      Bartender</t>
  </si>
  <si>
    <r>
      <t xml:space="preserve">   Friday Great American</t>
    </r>
    <r>
      <rPr>
        <sz val="10"/>
        <rFont val="Arial Narrow"/>
        <family val="2"/>
      </rPr>
      <t xml:space="preserve"> - Snacks</t>
    </r>
  </si>
  <si>
    <r>
      <t xml:space="preserve">   Friday Hol Inn Reception</t>
    </r>
    <r>
      <rPr>
        <sz val="10"/>
        <rFont val="Arial Narrow"/>
        <family val="2"/>
      </rPr>
      <t xml:space="preserve"> - Snacks</t>
    </r>
  </si>
  <si>
    <t>Auto From Sales Sheet - Includes 2 Wilhites for ticket count but not for payment, &amp; Shepherd 1 @ $60</t>
  </si>
  <si>
    <t xml:space="preserve">   Ticket count</t>
  </si>
  <si>
    <t xml:space="preserve">   Plus Band</t>
  </si>
  <si>
    <t xml:space="preserve"> Total definite</t>
  </si>
  <si>
    <t xml:space="preserve">   Probable Sales</t>
  </si>
  <si>
    <t>Total Estimated</t>
  </si>
  <si>
    <t>Total Potential</t>
  </si>
  <si>
    <t xml:space="preserve">   Potential Sales</t>
  </si>
  <si>
    <t>Potential</t>
  </si>
  <si>
    <t xml:space="preserve">Jeannie (Nations) Anderson     </t>
  </si>
  <si>
    <r>
      <t xml:space="preserve">134- </t>
    </r>
    <r>
      <rPr>
        <sz val="8"/>
        <rFont val="Arial Narrow"/>
        <family val="2"/>
      </rPr>
      <t>Kimberly Toland</t>
    </r>
  </si>
  <si>
    <t>X/134</t>
  </si>
  <si>
    <t>Kimberly Toland (daughter)</t>
  </si>
  <si>
    <t>X/</t>
  </si>
  <si>
    <t>Per email to Jim 9/11</t>
  </si>
  <si>
    <t>Sandy (Jones) Schaafsma</t>
  </si>
  <si>
    <t>Cell phone number
To give out for reunion contact</t>
  </si>
  <si>
    <t>(512) 789-8111</t>
  </si>
  <si>
    <t>(713) 206-5580</t>
  </si>
  <si>
    <t>(915) 346-2034</t>
  </si>
  <si>
    <t>(817) 689-9580</t>
  </si>
  <si>
    <t>(410) 960-0238</t>
  </si>
  <si>
    <t>(781) 964-3889</t>
  </si>
  <si>
    <t>(317) 403-4761</t>
  </si>
  <si>
    <t>email 9/12</t>
  </si>
  <si>
    <t>Irvin Class of '67 Budget Version 001 — Updated 09/14/07</t>
  </si>
  <si>
    <t xml:space="preserve">   Less Shepherd teach don</t>
  </si>
  <si>
    <t xml:space="preserve">   Plus Teachers/spouses</t>
  </si>
  <si>
    <t>?</t>
  </si>
  <si>
    <t>Mary Wynne</t>
  </si>
  <si>
    <t>136/137</t>
  </si>
  <si>
    <t>140/141</t>
  </si>
  <si>
    <t>Cyde Peek</t>
  </si>
  <si>
    <r>
      <t>135</t>
    </r>
    <r>
      <rPr>
        <sz val="8"/>
        <rFont val="Arial Narrow"/>
        <family val="2"/>
      </rPr>
      <t xml:space="preserve"> Mary Wynne, </t>
    </r>
    <r>
      <rPr>
        <sz val="8"/>
        <color indexed="10"/>
        <rFont val="Arial Narrow"/>
        <family val="2"/>
      </rPr>
      <t>136</t>
    </r>
    <r>
      <rPr>
        <sz val="8"/>
        <rFont val="Arial Narrow"/>
        <family val="2"/>
      </rPr>
      <t xml:space="preserve"> Bob Malone, </t>
    </r>
    <r>
      <rPr>
        <sz val="8"/>
        <color indexed="10"/>
        <rFont val="Arial Narrow"/>
        <family val="2"/>
      </rPr>
      <t>137</t>
    </r>
    <r>
      <rPr>
        <sz val="8"/>
        <rFont val="Arial Narrow"/>
        <family val="2"/>
      </rPr>
      <t xml:space="preserve"> Joan Malone, </t>
    </r>
    <r>
      <rPr>
        <sz val="8"/>
        <color indexed="10"/>
        <rFont val="Arial Narrow"/>
        <family val="2"/>
      </rPr>
      <t>138</t>
    </r>
    <r>
      <rPr>
        <sz val="8"/>
        <rFont val="Arial Narrow"/>
        <family val="2"/>
      </rPr>
      <t xml:space="preserve"> Madaline Moon Torretta, </t>
    </r>
    <r>
      <rPr>
        <sz val="8"/>
        <color indexed="10"/>
        <rFont val="Arial Narrow"/>
        <family val="2"/>
      </rPr>
      <t>139</t>
    </r>
    <r>
      <rPr>
        <sz val="8"/>
        <rFont val="Arial Narrow"/>
        <family val="2"/>
      </rPr>
      <t xml:space="preserve"> Mary Pegg $70, </t>
    </r>
    <r>
      <rPr>
        <sz val="8"/>
        <color indexed="10"/>
        <rFont val="Arial Narrow"/>
        <family val="2"/>
      </rPr>
      <t>140</t>
    </r>
    <r>
      <rPr>
        <sz val="8"/>
        <rFont val="Arial Narrow"/>
        <family val="2"/>
      </rPr>
      <t xml:space="preserve"> Ginny Reed Peek, </t>
    </r>
    <r>
      <rPr>
        <sz val="8"/>
        <color indexed="10"/>
        <rFont val="Arial Narrow"/>
        <family val="2"/>
      </rPr>
      <t>141</t>
    </r>
    <r>
      <rPr>
        <sz val="8"/>
        <rFont val="Arial Narrow"/>
        <family val="2"/>
      </rPr>
      <t xml:space="preserve"> Cyde Peek</t>
    </r>
  </si>
  <si>
    <t>Donation - Others/Band</t>
  </si>
  <si>
    <t>Donation - Pegg</t>
  </si>
  <si>
    <t>Donation - Durham</t>
  </si>
  <si>
    <r>
      <t xml:space="preserve">142 </t>
    </r>
    <r>
      <rPr>
        <sz val="8"/>
        <rFont val="Arial Narrow"/>
        <family val="2"/>
      </rPr>
      <t xml:space="preserve">Andy Proud 60, </t>
    </r>
    <r>
      <rPr>
        <sz val="8"/>
        <color indexed="10"/>
        <rFont val="Arial Narrow"/>
        <family val="2"/>
      </rPr>
      <t>143/144</t>
    </r>
    <r>
      <rPr>
        <sz val="8"/>
        <rFont val="Arial Narrow"/>
        <family val="2"/>
      </rPr>
      <t xml:space="preserve"> James Durham 140</t>
    </r>
  </si>
  <si>
    <t>143/144</t>
  </si>
  <si>
    <t xml:space="preserve">Marty </t>
  </si>
  <si>
    <t xml:space="preserve">Chris Castillo   </t>
  </si>
  <si>
    <t>Mary Lou (Dilks) Alarcon</t>
  </si>
  <si>
    <t>Rosa Lee (Godinez) Logsdon  </t>
  </si>
  <si>
    <t>Karen E. (Kasprowski) Rachel   </t>
  </si>
  <si>
    <t xml:space="preserve">Daniel L. Morehead    </t>
  </si>
  <si>
    <t xml:space="preserve">Vikki Jane (Newcomer) Acosta     </t>
  </si>
  <si>
    <t xml:space="preserve">Estimated @ 1.55 per container (Need postage estimate from Postal mailing place) </t>
  </si>
  <si>
    <t>Estimated @ .75 per container Office Depot item 134860 63.99 for 100 or 6.30 per item + tax) + $50</t>
  </si>
  <si>
    <t>Estimated 400 dvd's @ $65 / 100, will cover CD's if used instead</t>
  </si>
  <si>
    <t>Original band allocation moved to Contingency per Joie, believe idea was to move to areas as needed</t>
  </si>
  <si>
    <t>Originally provided allocation by Shasteen</t>
  </si>
  <si>
    <t>IF RAY &amp; CAROL DO THIS, THEY MUST HAVE FINAL SAY</t>
  </si>
  <si>
    <t>145/146</t>
  </si>
  <si>
    <t>145/146 Issa $120</t>
  </si>
  <si>
    <t>915 478-0367</t>
  </si>
  <si>
    <t>(304) 288-9003</t>
  </si>
  <si>
    <r>
      <t xml:space="preserve">Sat.- </t>
    </r>
    <r>
      <rPr>
        <b/>
        <sz val="8"/>
        <color indexed="8"/>
        <rFont val="Arial Narrow"/>
        <family val="2"/>
      </rPr>
      <t>Poss. Tramway</t>
    </r>
  </si>
  <si>
    <r>
      <t xml:space="preserve">Sun.- 
</t>
    </r>
    <r>
      <rPr>
        <b/>
        <sz val="8"/>
        <color indexed="8"/>
        <rFont val="Arial Narrow"/>
        <family val="2"/>
      </rPr>
      <t>Poss. Picnic</t>
    </r>
  </si>
  <si>
    <r>
      <t xml:space="preserve">Lori (Castle) Briggs </t>
    </r>
    <r>
      <rPr>
        <sz val="8"/>
        <color indexed="10"/>
        <rFont val="Arial"/>
        <family val="2"/>
      </rPr>
      <t>'77</t>
    </r>
  </si>
  <si>
    <r>
      <t xml:space="preserve">Julie Yeskovich Durham </t>
    </r>
    <r>
      <rPr>
        <sz val="8"/>
        <color indexed="10"/>
        <rFont val="Arial"/>
        <family val="2"/>
      </rPr>
      <t>'71</t>
    </r>
  </si>
  <si>
    <r>
      <t xml:space="preserve">Becky Eggleston Pounds </t>
    </r>
    <r>
      <rPr>
        <sz val="8"/>
        <color indexed="10"/>
        <rFont val="Arial"/>
        <family val="2"/>
      </rPr>
      <t>'66</t>
    </r>
  </si>
  <si>
    <r>
      <t xml:space="preserve">Marilyn (Martin) Gonzalez </t>
    </r>
    <r>
      <rPr>
        <sz val="8"/>
        <color indexed="10"/>
        <rFont val="Arial"/>
        <family val="2"/>
      </rPr>
      <t>'71</t>
    </r>
  </si>
  <si>
    <r>
      <t xml:space="preserve">Lem Hibbs </t>
    </r>
    <r>
      <rPr>
        <sz val="8"/>
        <color indexed="10"/>
        <rFont val="Arial"/>
        <family val="2"/>
      </rPr>
      <t>'65</t>
    </r>
  </si>
  <si>
    <r>
      <t>Alex Moreno</t>
    </r>
    <r>
      <rPr>
        <sz val="8"/>
        <color indexed="10"/>
        <rFont val="Arial"/>
        <family val="2"/>
      </rPr>
      <t xml:space="preserve"> </t>
    </r>
  </si>
  <si>
    <r>
      <t>Colleen O'Leary Wright</t>
    </r>
    <r>
      <rPr>
        <sz val="8"/>
        <color indexed="10"/>
        <rFont val="Arial"/>
        <family val="2"/>
      </rPr>
      <t xml:space="preserve"> '69 </t>
    </r>
  </si>
  <si>
    <r>
      <t>Ms. Chris Smith</t>
    </r>
    <r>
      <rPr>
        <sz val="8"/>
        <color indexed="10"/>
        <rFont val="Arial"/>
        <family val="2"/>
      </rPr>
      <t xml:space="preserve"> '77</t>
    </r>
  </si>
  <si>
    <r>
      <t xml:space="preserve">Vic Barrett </t>
    </r>
    <r>
      <rPr>
        <sz val="8"/>
        <color indexed="10"/>
        <rFont val="Arial"/>
        <family val="2"/>
      </rPr>
      <t>'71</t>
    </r>
  </si>
  <si>
    <r>
      <t xml:space="preserve">Jamey Wiggs </t>
    </r>
    <r>
      <rPr>
        <sz val="8"/>
        <color indexed="10"/>
        <rFont val="Arial"/>
        <family val="2"/>
      </rPr>
      <t>'69</t>
    </r>
  </si>
  <si>
    <r>
      <t xml:space="preserve">Jerry Barrett </t>
    </r>
    <r>
      <rPr>
        <sz val="8"/>
        <color indexed="10"/>
        <rFont val="Arial"/>
        <family val="2"/>
      </rPr>
      <t>'66</t>
    </r>
  </si>
  <si>
    <t>Joe Anderson</t>
  </si>
  <si>
    <t>Ms. Billie Etheridge</t>
  </si>
  <si>
    <t>Julie Anderson</t>
  </si>
  <si>
    <t>Guadalupe Bloxdorf</t>
  </si>
  <si>
    <t>Erwin Bloxdorf</t>
  </si>
  <si>
    <t>unknown</t>
  </si>
  <si>
    <t>Norman Phillips</t>
  </si>
  <si>
    <t>Input add'l $10 DVD Only Sales (Not in $40 ticket) (1 for form check)</t>
  </si>
  <si>
    <t>$200 per Joie 08/16 reallocated 1/3 &amp; 2/3</t>
  </si>
  <si>
    <t>Additional band contributions per JoAnn</t>
  </si>
  <si>
    <t>Hotel Deposit #2</t>
  </si>
  <si>
    <t xml:space="preserve">  Paid Count</t>
  </si>
  <si>
    <t xml:space="preserve">  State</t>
  </si>
  <si>
    <t xml:space="preserve">  Distance to 79924</t>
  </si>
  <si>
    <t xml:space="preserve">  Vehicle Share (Seats)</t>
  </si>
  <si>
    <r>
      <t xml:space="preserve">  Thur.- </t>
    </r>
    <r>
      <rPr>
        <b/>
        <sz val="8"/>
        <color indexed="8"/>
        <rFont val="Arial Narrow"/>
        <family val="2"/>
      </rPr>
      <t>Dinner Carlos 
  &amp; Mickey's</t>
    </r>
  </si>
  <si>
    <r>
      <t xml:space="preserve">  Fri.- </t>
    </r>
    <r>
      <rPr>
        <b/>
        <sz val="8"/>
        <color indexed="8"/>
        <rFont val="Arial Narrow"/>
        <family val="2"/>
      </rPr>
      <t xml:space="preserve">Irvin Tour </t>
    </r>
  </si>
  <si>
    <r>
      <t xml:space="preserve">  Fri.- </t>
    </r>
    <r>
      <rPr>
        <b/>
        <sz val="8"/>
        <color indexed="8"/>
        <rFont val="Arial Narrow"/>
        <family val="2"/>
      </rPr>
      <t>Mixer 
  Holiday Inn</t>
    </r>
  </si>
  <si>
    <r>
      <t xml:space="preserve">  Fri.-</t>
    </r>
    <r>
      <rPr>
        <b/>
        <sz val="8"/>
        <color indexed="8"/>
        <rFont val="Arial Narrow"/>
        <family val="2"/>
      </rPr>
      <t xml:space="preserve">
  Irvin Game</t>
    </r>
  </si>
  <si>
    <r>
      <t xml:space="preserve">  Sat.- </t>
    </r>
    <r>
      <rPr>
        <b/>
        <sz val="8"/>
        <color indexed="8"/>
        <rFont val="Arial Narrow"/>
        <family val="2"/>
      </rPr>
      <t>Golf</t>
    </r>
  </si>
  <si>
    <r>
      <t xml:space="preserve">  Sat.-</t>
    </r>
    <r>
      <rPr>
        <b/>
        <sz val="8"/>
        <color indexed="8"/>
        <rFont val="Arial Narrow"/>
        <family val="2"/>
      </rPr>
      <t xml:space="preserve"> Mixer Ranch</t>
    </r>
  </si>
  <si>
    <r>
      <t xml:space="preserve">  Sat.- </t>
    </r>
    <r>
      <rPr>
        <b/>
        <sz val="8"/>
        <color indexed="8"/>
        <rFont val="Arial Narrow"/>
        <family val="2"/>
      </rPr>
      <t>Banquet</t>
    </r>
  </si>
  <si>
    <r>
      <t xml:space="preserve">  Sun.- </t>
    </r>
    <r>
      <rPr>
        <b/>
        <sz val="8"/>
        <color indexed="8"/>
        <rFont val="Arial Narrow"/>
        <family val="2"/>
      </rPr>
      <t>Hol. Inn Brunch</t>
    </r>
  </si>
  <si>
    <r>
      <t xml:space="preserve">  Sun.- </t>
    </r>
    <r>
      <rPr>
        <b/>
        <sz val="8"/>
        <color indexed="8"/>
        <rFont val="Arial Narrow"/>
        <family val="2"/>
      </rPr>
      <t>Hol. Inn Bkfst</t>
    </r>
  </si>
  <si>
    <t xml:space="preserve">  # Lanyard Iss'd</t>
  </si>
  <si>
    <t xml:space="preserve">  # Goody Bag Iss'd</t>
  </si>
  <si>
    <t xml:space="preserve">  Date Iss'd</t>
  </si>
  <si>
    <t xml:space="preserve">  Issued By</t>
  </si>
  <si>
    <t>***OTHERS/LATE/ETC.***</t>
  </si>
  <si>
    <r>
      <t xml:space="preserve">  Fri.-</t>
    </r>
    <r>
      <rPr>
        <b/>
        <sz val="8"/>
        <color indexed="8"/>
        <rFont val="Arial Narrow"/>
        <family val="2"/>
      </rPr>
      <t xml:space="preserve"> Mixer Great Amer.
  w/ Opt. Dinner</t>
    </r>
  </si>
  <si>
    <t>Steve Vaughn  </t>
  </si>
  <si>
    <t>Ginny Reed Peek '69</t>
  </si>
  <si>
    <t xml:space="preserve">Donna (Ness) Cieslik        </t>
  </si>
  <si>
    <t>147/148 Jan &amp; Donna Ness Cieslik</t>
  </si>
  <si>
    <t>Santaguida 120 149/50</t>
  </si>
  <si>
    <t>149/150</t>
  </si>
  <si>
    <t>per email 9/28</t>
  </si>
  <si>
    <t>Mike Casavantes</t>
  </si>
  <si>
    <t>Evelyn H. (Olenich) Campbell</t>
  </si>
  <si>
    <t xml:space="preserve">daughter Peggy Campbell    </t>
  </si>
  <si>
    <t>151/52</t>
  </si>
  <si>
    <t>153/54</t>
  </si>
  <si>
    <t>Brad Gelo</t>
  </si>
  <si>
    <t>Jean Gelo</t>
  </si>
  <si>
    <t>155/56</t>
  </si>
  <si>
    <t>Terry Kelley</t>
  </si>
  <si>
    <t>Cynthia (Blanchard) Kelley '66</t>
  </si>
  <si>
    <t>Donation - Dyal</t>
  </si>
  <si>
    <t>Gloria (Hernandez) Turner  </t>
  </si>
  <si>
    <t>Bertha (Hernandez) Jurey '68</t>
  </si>
  <si>
    <t>Wesley Jurey (spouse)</t>
  </si>
  <si>
    <t>Robert (Bobby) Hernandez</t>
  </si>
  <si>
    <t>CONFIRMED!! In yellow</t>
  </si>
  <si>
    <t>Donationss - Shepherd/Teacher</t>
  </si>
  <si>
    <t>Michael Starkes</t>
  </si>
  <si>
    <t>Betty Starkes</t>
  </si>
  <si>
    <t>162/63</t>
  </si>
  <si>
    <t>164/65</t>
  </si>
  <si>
    <t>166/67</t>
  </si>
  <si>
    <t>Arves Jones '65</t>
  </si>
  <si>
    <t>168/169</t>
  </si>
  <si>
    <t>Don Huck</t>
  </si>
  <si>
    <t>Beverly Huck</t>
  </si>
  <si>
    <t>170/71</t>
  </si>
  <si>
    <t>Ginger Esparza (TRAVEL)</t>
  </si>
  <si>
    <t>Leave Sat AM</t>
  </si>
  <si>
    <t>Moving</t>
  </si>
  <si>
    <t>Mrs. Lu Lopez Mayo</t>
  </si>
  <si>
    <t xml:space="preserve">Angel L. Santiago </t>
  </si>
  <si>
    <t>Dorothy Lozada</t>
  </si>
  <si>
    <t>172/173</t>
  </si>
  <si>
    <t>Tommy Rosales</t>
  </si>
  <si>
    <t>Donation - Rosales</t>
  </si>
  <si>
    <t>Linda (Robinson) Ramsey</t>
  </si>
  <si>
    <t xml:space="preserve">Tomi Lou (Hurd) Rystad </t>
  </si>
  <si>
    <t>Danny B. Sander</t>
  </si>
  <si>
    <t>Cancelled - Work</t>
  </si>
  <si>
    <t>email from CRT 10/11</t>
  </si>
  <si>
    <t>Band budget 7</t>
  </si>
  <si>
    <r>
      <t>Barbara (Pugil) Elliott</t>
    </r>
    <r>
      <rPr>
        <strike/>
        <sz val="8"/>
        <color indexed="10"/>
        <rFont val="Arial"/>
        <family val="2"/>
      </rPr>
      <t xml:space="preserve"> </t>
    </r>
  </si>
  <si>
    <r>
      <t>Richard Coman (Brother)</t>
    </r>
    <r>
      <rPr>
        <sz val="8"/>
        <color indexed="10"/>
        <rFont val="Arial"/>
        <family val="2"/>
      </rPr>
      <t xml:space="preserve"> '62</t>
    </r>
  </si>
  <si>
    <t>Andy Anderson</t>
  </si>
  <si>
    <t>Husb not coming</t>
  </si>
  <si>
    <t>*Only til awards</t>
  </si>
  <si>
    <t>0*</t>
  </si>
  <si>
    <t xml:space="preserve">175 Linda (Robinson) Ramsey 176 Hurd </t>
  </si>
  <si>
    <t>HI Initial Deposit</t>
  </si>
  <si>
    <t>Ed &amp; Gloria (Ortiz) Vera 120 Burns 60, (Ryan) Kolas 60, (Ballard) Mariotti 120</t>
  </si>
  <si>
    <t>Mabini 80, Margrave 80 (20 to complete 2 plus 60 donation) Eiland 120 Anderson Smith 260, Patricia (Martin) Mcalister 120, Debbie (Grigsby) Le Blanc 60 Janet Castle Eschenbrenner 60 + 10 donation</t>
  </si>
  <si>
    <t xml:space="preserve">Keyser 60 (100th ticket) Marsha O'Leary Baca and her sister Colleen O'Leary Wright '69 for $120.00. Richard Watkins as #103, and John &amp; Suzanne Wofford #104 and #105 and $20 donation  Barbara Beam Anderson 60 Eddie &amp; Karen Cavazos  150 109/110- Nancy (Dralle '66) and Merle Elson 120 and 111/112- Susan Thomas Arnold and Clyde Smith 120  113/114- Rutledge 120 + 30 donation, 115- Jorstad 60 + 110 donation
</t>
  </si>
  <si>
    <t>151/52 Rob &amp; Tricia Adkins 120 153/54 Evelyn Olenich Campbell and dau Peggy Campbell 120, 155/56Brad Gelo and Jean Gelo 157 Gloria Hernandez Turner, 158 Bertha Hernandez Jurey '68, 159 Wesley Jurey, 160 Robert Bobby Hernandez, 161 Roger Dyal 70 162/3 Michael &amp; Betty Starkes. 164/65 Ray &amp; Barbara Quesenberrry, 166/67 Cynthia Cee Cee Blanchard and Terry Kelley, 168/169 Bat Gaffney Thomas and Arves Jones 170/171 Don &amp; Beverly Huck 172/3 Angel Santiago and Dorothy Lozada 120, 174 Tommy Rosales 70</t>
  </si>
  <si>
    <t>10/12 Wilhites sent in check, not deposited to be returned. NOTE</t>
  </si>
  <si>
    <t>RECON'D with Joie Stmt ended 8-9-07</t>
  </si>
  <si>
    <t>Cum 3750 out of 4011.38 due 9/15/07</t>
  </si>
  <si>
    <t>Exp</t>
  </si>
  <si>
    <r>
      <t>131</t>
    </r>
    <r>
      <rPr>
        <sz val="8"/>
        <rFont val="Arial Narrow"/>
        <family val="2"/>
      </rPr>
      <t xml:space="preserve">-Schafer $110, </t>
    </r>
    <r>
      <rPr>
        <sz val="8"/>
        <color indexed="10"/>
        <rFont val="Arial Narrow"/>
        <family val="2"/>
      </rPr>
      <t>132</t>
    </r>
    <r>
      <rPr>
        <sz val="8"/>
        <rFont val="Arial Narrow"/>
        <family val="2"/>
      </rPr>
      <t>-Alsaker Callaghan $80</t>
    </r>
  </si>
  <si>
    <t xml:space="preserve"> 133-Glenn Gonzalez $70</t>
  </si>
  <si>
    <r>
      <t xml:space="preserve">DECORATIONS </t>
    </r>
    <r>
      <rPr>
        <sz val="8"/>
        <rFont val="Arial Narrow"/>
        <family val="2"/>
      </rPr>
      <t>10/12 Email from Joie - Michaels -  Confirmed with Meredith</t>
    </r>
  </si>
  <si>
    <r>
      <t>DECORATIONS</t>
    </r>
    <r>
      <rPr>
        <sz val="8"/>
        <rFont val="Arial Narrow"/>
        <family val="2"/>
      </rPr>
      <t xml:space="preserve"> 10/12 Email from Joie Office Depot  -  Confirmed with Meredith</t>
    </r>
  </si>
  <si>
    <r>
      <t xml:space="preserve">DECORATIONS </t>
    </r>
    <r>
      <rPr>
        <sz val="8"/>
        <rFont val="Arial Narrow"/>
        <family val="2"/>
      </rPr>
      <t>Stmt Debit per Joie  -  Confirmed with Meredith</t>
    </r>
  </si>
  <si>
    <r>
      <t>DECORATIONS</t>
    </r>
    <r>
      <rPr>
        <sz val="8"/>
        <rFont val="Arial Narrow"/>
        <family val="2"/>
      </rPr>
      <t xml:space="preserve"> Stmt Debit per Joie  -  Confirmed with Meredith</t>
    </r>
  </si>
  <si>
    <r>
      <t>DECORATIONS</t>
    </r>
    <r>
      <rPr>
        <sz val="8"/>
        <rFont val="Arial Narrow"/>
        <family val="2"/>
      </rPr>
      <t xml:space="preserve"> Stmt Debit per Joie   -  Confirmed with Meredith, copies for name badges</t>
    </r>
  </si>
  <si>
    <t>Total meals estimate</t>
  </si>
  <si>
    <r>
      <t xml:space="preserve">LANYARD/PENs </t>
    </r>
    <r>
      <rPr>
        <sz val="8"/>
        <rFont val="Arial Narrow"/>
        <family val="2"/>
      </rPr>
      <t xml:space="preserve">Stmt Debit per Joie </t>
    </r>
    <r>
      <rPr>
        <sz val="8"/>
        <color indexed="10"/>
        <rFont val="Arial Narrow"/>
        <family val="2"/>
      </rPr>
      <t>- Second payment before any additionals</t>
    </r>
  </si>
  <si>
    <r>
      <t>116</t>
    </r>
    <r>
      <rPr>
        <sz val="8"/>
        <rFont val="Arial Narrow"/>
        <family val="2"/>
      </rPr>
      <t xml:space="preserve">- Sandy Jones 100 117/118- Ric Esparza 170 119-120-Rodger Coman $120, 121-122-T </t>
    </r>
    <r>
      <rPr>
        <sz val="8"/>
        <color indexed="10"/>
        <rFont val="Arial Narrow"/>
        <family val="2"/>
      </rPr>
      <t>Brad &amp; Cherry Smith 80 (hold til 8/15),</t>
    </r>
  </si>
  <si>
    <r>
      <t xml:space="preserve"> Smith 40 add'l </t>
    </r>
    <r>
      <rPr>
        <sz val="8"/>
        <color indexed="10"/>
        <rFont val="Arial Narrow"/>
        <family val="2"/>
      </rPr>
      <t>123</t>
    </r>
    <r>
      <rPr>
        <sz val="8"/>
        <rFont val="Arial Narrow"/>
        <family val="2"/>
      </rPr>
      <t xml:space="preserve">- Suzy Campbell Appel $60, </t>
    </r>
    <r>
      <rPr>
        <sz val="8"/>
        <color indexed="10"/>
        <rFont val="Arial Narrow"/>
        <family val="2"/>
      </rPr>
      <t>124</t>
    </r>
    <r>
      <rPr>
        <sz val="8"/>
        <rFont val="Arial Narrow"/>
        <family val="2"/>
      </rPr>
      <t>- Joe Hendrus 60</t>
    </r>
  </si>
  <si>
    <r>
      <t>125/26</t>
    </r>
    <r>
      <rPr>
        <sz val="8"/>
        <rFont val="Arial Narrow"/>
        <family val="2"/>
      </rPr>
      <t>- Wilhites - Check received to be returned or torn up</t>
    </r>
  </si>
  <si>
    <r>
      <t>127/28</t>
    </r>
    <r>
      <rPr>
        <sz val="8"/>
        <rFont val="Arial Narrow"/>
        <family val="2"/>
      </rPr>
      <t xml:space="preserve">- Vicki Gould Hibbs and Lem 120, 129/30- Reed 120 </t>
    </r>
    <r>
      <rPr>
        <b/>
        <sz val="8"/>
        <color indexed="10"/>
        <rFont val="Arial Narrow"/>
        <family val="2"/>
      </rPr>
      <t>Gormley BAND $350</t>
    </r>
  </si>
  <si>
    <t>Balances to October statement</t>
  </si>
  <si>
    <t>Balances to September statement</t>
  </si>
  <si>
    <t>Balances to July statement</t>
  </si>
  <si>
    <t>BALANCED W/ JOIE TO CHECKBOOK AND OCTOBER STATEMENT</t>
  </si>
  <si>
    <r>
      <t>177 $60 Jimmy Dyal, 178/9/80 Corbett Haguewood Cheryl Yonkin Haguewood, Susan Haguewood Green</t>
    </r>
    <r>
      <rPr>
        <b/>
        <sz val="8"/>
        <color indexed="10"/>
        <rFont val="Arial Narrow"/>
        <family val="2"/>
      </rPr>
      <t xml:space="preserve"> $180</t>
    </r>
    <r>
      <rPr>
        <sz val="8"/>
        <rFont val="Arial Narrow"/>
        <family val="2"/>
      </rPr>
      <t>, 181 $60 Nancy Byus</t>
    </r>
  </si>
  <si>
    <t>Jimmy Dyal</t>
  </si>
  <si>
    <t>Leon Logsdon</t>
  </si>
  <si>
    <t>Wayne for Pat Gaffney</t>
  </si>
  <si>
    <t>Richard Hernandez</t>
  </si>
  <si>
    <t xml:space="preserve">  '67 Alum Count</t>
  </si>
  <si>
    <t>Corbett S. Haguewood</t>
  </si>
  <si>
    <t>Cheryl (Yonkin) Haguewood</t>
  </si>
  <si>
    <t>AL</t>
  </si>
  <si>
    <t xml:space="preserve">Susan (Haguewood) Greene </t>
  </si>
  <si>
    <t>Brian Kanof</t>
  </si>
  <si>
    <t>Photographer</t>
  </si>
  <si>
    <t>Wilhites, Kanof not in money, but in count. +1 to Joie for Shepherd</t>
  </si>
  <si>
    <t>Photographer included in list</t>
  </si>
  <si>
    <t>NA</t>
  </si>
  <si>
    <t xml:space="preserve">10/12 Email from Joie </t>
  </si>
  <si>
    <t>Check charge</t>
  </si>
  <si>
    <t>Initial Anonymous Donation</t>
  </si>
  <si>
    <t>Myfamily site charge this year 2007</t>
  </si>
  <si>
    <t>Cum 2250 out of 4011.38 contract due 8/15/07</t>
  </si>
  <si>
    <r>
      <t xml:space="preserve">10/12 Email from Joie  </t>
    </r>
    <r>
      <rPr>
        <b/>
        <sz val="8"/>
        <color indexed="10"/>
        <rFont val="Arial Narrow"/>
        <family val="2"/>
      </rPr>
      <t>Lanyards</t>
    </r>
  </si>
  <si>
    <t>10/14 Phone with Joie Bank Refund? Unknown reason? Interest?</t>
  </si>
  <si>
    <t>Replaced Pat Gaffney</t>
  </si>
  <si>
    <t>Committed but money not received before reunion</t>
  </si>
  <si>
    <r>
      <t xml:space="preserve">Estimated meals - </t>
    </r>
    <r>
      <rPr>
        <b/>
        <sz val="10"/>
        <color indexed="10"/>
        <rFont val="Arial Narrow"/>
        <family val="2"/>
      </rPr>
      <t>SEE ACTUAL COUNT ON ATTENDEES PAGE</t>
    </r>
  </si>
  <si>
    <t>Pending finalization of deal - 10/17 probably not needed, but will buy dinner per talk with Joie</t>
  </si>
  <si>
    <r>
      <t xml:space="preserve">14 </t>
    </r>
    <r>
      <rPr>
        <sz val="10"/>
        <rFont val="Arial Narrow"/>
        <family val="2"/>
      </rPr>
      <t xml:space="preserve">est- </t>
    </r>
    <r>
      <rPr>
        <b/>
        <sz val="10"/>
        <color indexed="10"/>
        <rFont val="Arial Narrow"/>
        <family val="2"/>
      </rPr>
      <t>2-</t>
    </r>
    <r>
      <rPr>
        <sz val="10"/>
        <rFont val="Arial Narrow"/>
        <family val="2"/>
      </rPr>
      <t xml:space="preserve">Anderson, </t>
    </r>
    <r>
      <rPr>
        <b/>
        <sz val="10"/>
        <color indexed="10"/>
        <rFont val="Arial Narrow"/>
        <family val="2"/>
      </rPr>
      <t>2</t>
    </r>
    <r>
      <rPr>
        <sz val="10"/>
        <rFont val="Arial Narrow"/>
        <family val="2"/>
      </rPr>
      <t xml:space="preserve">-Archer, </t>
    </r>
    <r>
      <rPr>
        <b/>
        <sz val="10"/>
        <color indexed="10"/>
        <rFont val="Arial Narrow"/>
        <family val="2"/>
      </rPr>
      <t>2</t>
    </r>
    <r>
      <rPr>
        <sz val="10"/>
        <rFont val="Arial Narrow"/>
        <family val="2"/>
      </rPr>
      <t xml:space="preserve">-Blosdorf, </t>
    </r>
    <r>
      <rPr>
        <b/>
        <sz val="10"/>
        <color indexed="10"/>
        <rFont val="Arial Narrow"/>
        <family val="2"/>
      </rPr>
      <t>2</t>
    </r>
    <r>
      <rPr>
        <sz val="10"/>
        <rFont val="Arial Narrow"/>
        <family val="2"/>
      </rPr>
      <t xml:space="preserve">-Elliot, </t>
    </r>
    <r>
      <rPr>
        <b/>
        <sz val="10"/>
        <color indexed="10"/>
        <rFont val="Arial Narrow"/>
        <family val="2"/>
      </rPr>
      <t>2-Etheridge</t>
    </r>
    <r>
      <rPr>
        <b/>
        <sz val="10"/>
        <color indexed="53"/>
        <rFont val="Arial Narrow"/>
        <family val="2"/>
      </rPr>
      <t>,</t>
    </r>
    <r>
      <rPr>
        <sz val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0</t>
    </r>
    <r>
      <rPr>
        <sz val="10"/>
        <rFont val="Arial Narrow"/>
        <family val="2"/>
      </rPr>
      <t xml:space="preserve">-Gilbreath, </t>
    </r>
    <r>
      <rPr>
        <b/>
        <sz val="10"/>
        <color indexed="10"/>
        <rFont val="Arial Narrow"/>
        <family val="2"/>
      </rPr>
      <t>2-</t>
    </r>
    <r>
      <rPr>
        <sz val="10"/>
        <rFont val="Arial Narrow"/>
        <family val="2"/>
      </rPr>
      <t xml:space="preserve">McGarr, </t>
    </r>
    <r>
      <rPr>
        <b/>
        <sz val="10"/>
        <color indexed="10"/>
        <rFont val="Arial Narrow"/>
        <family val="2"/>
      </rPr>
      <t>2-Phillips</t>
    </r>
    <r>
      <rPr>
        <sz val="10"/>
        <rFont val="Arial Narrow"/>
        <family val="2"/>
      </rPr>
      <t xml:space="preserve">. 
Separately accounted for </t>
    </r>
    <r>
      <rPr>
        <b/>
        <sz val="10"/>
        <color indexed="10"/>
        <rFont val="Arial Narrow"/>
        <family val="2"/>
      </rPr>
      <t>2</t>
    </r>
    <r>
      <rPr>
        <sz val="10"/>
        <rFont val="Arial Narrow"/>
        <family val="2"/>
      </rPr>
      <t>-Wilhites in ticket sales (RED CONFIRMED)</t>
    </r>
  </si>
  <si>
    <t>Paid, not coming</t>
  </si>
  <si>
    <t xml:space="preserve">Meredith email paid $100.00 cash today for 2 banners I had printed up for Parade and registration, but it was from cash out at Walgreens this weekend.  And I spent $25.98 at Dollar Tree for bags for door prizes and napkins and plates for Fredye's ranch party - actually $12.99 for each budget item ($12. for plates and napkins + tax .99) and the same for bags. </t>
  </si>
  <si>
    <t>Meredith 10/23 email - Charge Extra Lanyards</t>
  </si>
  <si>
    <t>Meredith 10/23 email - Charge Great American appetizers</t>
  </si>
  <si>
    <t>Meredith 10/23 email - Charge Ranch Brown Bag Deli</t>
  </si>
  <si>
    <t>Can't make Sat</t>
  </si>
  <si>
    <t>Thurs Only</t>
  </si>
  <si>
    <t>Did not attend</t>
  </si>
  <si>
    <t>Meredith 10/23 email - Charge Ranch Walgreens Water - 10/25 Meredith, actually 16 not 18</t>
  </si>
  <si>
    <t>Meris Kay (McAnally) Kidd</t>
  </si>
  <si>
    <t>OK</t>
  </si>
  <si>
    <t>Paid @ Reunion</t>
  </si>
  <si>
    <t>Paid @ Reu. Husb</t>
  </si>
  <si>
    <t>Norma (Cayetano) Armengol</t>
  </si>
  <si>
    <t>Phil Smith</t>
  </si>
  <si>
    <t>Danny Sander</t>
  </si>
  <si>
    <t>Cathy (Bishop) Shields '?</t>
  </si>
  <si>
    <t>Wife Ill did not come</t>
  </si>
  <si>
    <t>Did Not Pay $60</t>
  </si>
  <si>
    <t>Did Not Pay $120</t>
  </si>
  <si>
    <t>Hotel Bill Summary</t>
  </si>
  <si>
    <t>Bill</t>
  </si>
  <si>
    <t>Security + Bar</t>
  </si>
  <si>
    <t>Service Charge @ 19%</t>
  </si>
  <si>
    <t>Tax @ 8.25%</t>
  </si>
  <si>
    <t>Total</t>
  </si>
  <si>
    <t>Prior Deposit</t>
  </si>
  <si>
    <t>Last Charge</t>
  </si>
  <si>
    <t xml:space="preserve">Ordered 185 per Ernie @ Hol Inn total @ Approx $34 (33.43 or 33.80) per dinner over 120 </t>
  </si>
  <si>
    <t xml:space="preserve">   Hotel </t>
  </si>
  <si>
    <t>Contract amount 4011.38 includes 19% svc chg and 6% sales tax 6/22 750 8/15 1500 9/15 1500 10/20 3258.64</t>
  </si>
  <si>
    <t>w/ hotel</t>
  </si>
  <si>
    <t>Not clear if this is for one or for second bartender? Orig bud 25, wouund up 75</t>
  </si>
  <si>
    <t>ACTUAL</t>
  </si>
  <si>
    <t>PROJECTED</t>
  </si>
  <si>
    <t>Amt.</t>
  </si>
  <si>
    <t>Security</t>
  </si>
  <si>
    <t>Bar</t>
  </si>
  <si>
    <t>Add'l $50, extra bartender or days?</t>
  </si>
  <si>
    <t>5440.75 * .19</t>
  </si>
  <si>
    <t>Check</t>
  </si>
  <si>
    <t>= last charge 3,258.64</t>
  </si>
  <si>
    <t>170+70+100+75+90+SC + Tax = 505 + 95.95 + 41.66 = 642.61</t>
  </si>
  <si>
    <t>185 x 33.80 SC and Tax included</t>
  </si>
  <si>
    <t>Actual Bill</t>
  </si>
  <si>
    <t>Estimated Bill</t>
  </si>
  <si>
    <t>Snacks w/ Tax &amp; SC</t>
  </si>
  <si>
    <t>Meals  w/ Tax &amp; SC</t>
  </si>
  <si>
    <t>Difference less than calculated</t>
  </si>
  <si>
    <r>
      <t xml:space="preserve">"Irvin" pens - Joie -Fiji   after set up and delivery 250@ $210.00 $.84 a piece - </t>
    </r>
    <r>
      <rPr>
        <b/>
        <sz val="10"/>
        <color indexed="10"/>
        <rFont val="Arial Narrow"/>
        <family val="2"/>
      </rPr>
      <t>WITH LANYARDS</t>
    </r>
  </si>
  <si>
    <t>Tickets
Donations</t>
  </si>
  <si>
    <t>Expenses</t>
  </si>
  <si>
    <t>Other</t>
  </si>
  <si>
    <t>SUBTOTAL</t>
  </si>
  <si>
    <r>
      <t xml:space="preserve">Final Hotel Bill </t>
    </r>
    <r>
      <rPr>
        <b/>
        <sz val="8"/>
        <color indexed="10"/>
        <rFont val="Arial Narrow"/>
        <family val="2"/>
      </rPr>
      <t>per Ernie phone call 7008.64 - 3750 Deposit = 3258.64 - See next Worksheet</t>
    </r>
  </si>
  <si>
    <t>Agreed to ticket sales list</t>
  </si>
  <si>
    <t>Paid cash $60</t>
  </si>
  <si>
    <t>Paid $60 cash</t>
  </si>
  <si>
    <t>Joie check to Meredith Meredith 10/23 email - Check from Joie for 1482.96 = 1383.14 Meredith charge Carlos &amp; Mickey's + 40 donations 4 guys + 59.82 unknown, perhaps another person</t>
  </si>
  <si>
    <t>Meredith 10/23 email - Charge Kinkos for copies</t>
  </si>
  <si>
    <t>Final Hotel Bill per Ernie phone call 7008.64 - 3750 Deposit = 3258.64 - See next Worksheet</t>
  </si>
  <si>
    <r>
      <t>Meredith 10/23 email -</t>
    </r>
    <r>
      <rPr>
        <sz val="8"/>
        <color indexed="10"/>
        <rFont val="Arial Narrow"/>
        <family val="2"/>
      </rPr>
      <t xml:space="preserve"> Pam Maples - 60.00 ck to Meredith, Barbara Anderson (husband) -  60.00 ck to Meredith (and Meris Macanally $60.00 </t>
    </r>
    <r>
      <rPr>
        <b/>
        <sz val="8"/>
        <color indexed="10"/>
        <rFont val="Arial Narrow"/>
        <family val="2"/>
      </rPr>
      <t>CASH</t>
    </r>
    <r>
      <rPr>
        <sz val="8"/>
        <color indexed="10"/>
        <rFont val="Arial Narrow"/>
        <family val="2"/>
      </rPr>
      <t>)</t>
    </r>
  </si>
  <si>
    <t>Joie to Kinkos for programs debit to acct - Decorations</t>
  </si>
  <si>
    <t>Meredith 10/25 email - It was a $50.00 charge to El Paso Chamber of Commerce on Tuesday, Oct 16 (?).   Star lighting.Decorations</t>
  </si>
  <si>
    <r>
      <t xml:space="preserve">QUESTIONS - Did Phil Smith pay? </t>
    </r>
    <r>
      <rPr>
        <b/>
        <sz val="8"/>
        <color indexed="10"/>
        <rFont val="Arial Narrow"/>
        <family val="2"/>
      </rPr>
      <t xml:space="preserve">NO at HI mixer - </t>
    </r>
    <r>
      <rPr>
        <sz val="8"/>
        <rFont val="Arial Narrow"/>
        <family val="2"/>
      </rPr>
      <t xml:space="preserve"> Did Phyllis Groff pay? </t>
    </r>
    <r>
      <rPr>
        <b/>
        <sz val="8"/>
        <color indexed="10"/>
        <rFont val="Arial Narrow"/>
        <family val="2"/>
      </rPr>
      <t>NO</t>
    </r>
    <r>
      <rPr>
        <b/>
        <sz val="8"/>
        <rFont val="Arial Narrow"/>
        <family val="2"/>
      </rPr>
      <t xml:space="preserve"> at HI mixer - </t>
    </r>
    <r>
      <rPr>
        <sz val="8"/>
        <rFont val="Arial Narrow"/>
        <family val="2"/>
      </rPr>
      <t xml:space="preserve">Did Bill Luther come to anything </t>
    </r>
    <r>
      <rPr>
        <b/>
        <sz val="8"/>
        <color indexed="10"/>
        <rFont val="Arial Narrow"/>
        <family val="2"/>
      </rPr>
      <t>YES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at HI mixer </t>
    </r>
    <r>
      <rPr>
        <sz val="8"/>
        <rFont val="Arial Narrow"/>
        <family val="2"/>
      </rPr>
      <t xml:space="preserve">and did he pay?  </t>
    </r>
    <r>
      <rPr>
        <b/>
        <sz val="8"/>
        <color indexed="10"/>
        <rFont val="Arial Narrow"/>
        <family val="2"/>
      </rPr>
      <t xml:space="preserve">NO -  </t>
    </r>
    <r>
      <rPr>
        <sz val="8"/>
        <rFont val="Arial Narrow"/>
        <family val="2"/>
      </rPr>
      <t xml:space="preserve">Did Donna (Lauher) Jones pay? </t>
    </r>
    <r>
      <rPr>
        <b/>
        <sz val="8"/>
        <color indexed="10"/>
        <rFont val="Arial Narrow"/>
        <family val="2"/>
      </rPr>
      <t>NO</t>
    </r>
    <r>
      <rPr>
        <sz val="8"/>
        <rFont val="Arial Narrow"/>
        <family val="2"/>
      </rPr>
      <t xml:space="preserve"> (She gave me email and mailing address.)</t>
    </r>
  </si>
  <si>
    <t>QUESTION Danny Sanders &amp; company  at Carlos &amp; Mickey's - Only for C&amp;M</t>
  </si>
  <si>
    <t>Difference</t>
  </si>
  <si>
    <r>
      <t xml:space="preserve">Meredith 10/23 email - </t>
    </r>
    <r>
      <rPr>
        <b/>
        <sz val="8"/>
        <color indexed="10"/>
        <rFont val="Arial Narrow"/>
        <family val="2"/>
      </rPr>
      <t>CASH</t>
    </r>
    <r>
      <rPr>
        <sz val="8"/>
        <rFont val="Arial Narrow"/>
        <family val="2"/>
      </rPr>
      <t xml:space="preserve"> by four guys for door prizes</t>
    </r>
  </si>
  <si>
    <t>UNKNOWN EXPENSES</t>
  </si>
  <si>
    <t>NOTE Joie said bank shows 3729.49 as of last deposit on 10/26, we are showin 3834.80 or 105.31 more</t>
  </si>
  <si>
    <t>Money from Burns, Chavez, Frieburg and Adkins for door prizes</t>
  </si>
  <si>
    <t>Check from Joie</t>
  </si>
  <si>
    <t>Meris reunion cash</t>
  </si>
  <si>
    <t>Anderson and Maples reunion checks pay to Meredith</t>
  </si>
  <si>
    <t>9 cks @ about 14 pay to Meredith</t>
  </si>
  <si>
    <t>Approximate total for C&amp;M</t>
  </si>
  <si>
    <t>Approx Total Cash collected at Carlos &amp; Mickey's</t>
  </si>
  <si>
    <t>Cash to Meredith to make up C&amp;M diff</t>
  </si>
  <si>
    <t>Cash to Joie for BAND</t>
  </si>
  <si>
    <t>Cash to Meredith for donations for doorprizes</t>
  </si>
  <si>
    <t>Cash to pay for difference to C&amp;M bill, not balloons</t>
  </si>
  <si>
    <t>Calculation of C&amp;M Bill estimate</t>
  </si>
  <si>
    <t>Calculation of money to Meredith to pay C&amp;M</t>
  </si>
  <si>
    <r>
      <t xml:space="preserve">Meredith 10/25 email - </t>
    </r>
    <r>
      <rPr>
        <b/>
        <sz val="8"/>
        <color indexed="10"/>
        <rFont val="Arial Narrow"/>
        <family val="2"/>
      </rPr>
      <t>CASH</t>
    </r>
    <r>
      <rPr>
        <sz val="8"/>
        <rFont val="Arial Narrow"/>
        <family val="2"/>
      </rPr>
      <t xml:space="preserve"> by Richard Hernandez $60 cash - Godinez $120 cash - </t>
    </r>
  </si>
  <si>
    <r>
      <t xml:space="preserve">Meredith 10/25 email - </t>
    </r>
    <r>
      <rPr>
        <b/>
        <sz val="8"/>
        <color indexed="10"/>
        <rFont val="Arial Narrow"/>
        <family val="2"/>
      </rPr>
      <t>CASH</t>
    </r>
    <r>
      <rPr>
        <sz val="8"/>
        <rFont val="Arial Narrow"/>
        <family val="2"/>
      </rPr>
      <t xml:space="preserve"> by Meris MacAnally $60 cash</t>
    </r>
  </si>
  <si>
    <t>Cash to Meredith (Meris ticket) to pay part of Jinny's expenses</t>
  </si>
  <si>
    <t>Cash to Meredith to pay cash for Fredye ranch chairs/tables</t>
  </si>
  <si>
    <t>Cash to Meredith to Jinny to pay for Balloons</t>
  </si>
  <si>
    <r>
      <t xml:space="preserve">Meredith 10/25 email - </t>
    </r>
    <r>
      <rPr>
        <b/>
        <sz val="8"/>
        <color indexed="10"/>
        <rFont val="Arial Narrow"/>
        <family val="2"/>
      </rPr>
      <t>CASH</t>
    </r>
    <r>
      <rPr>
        <sz val="8"/>
        <rFont val="Arial Narrow"/>
        <family val="2"/>
      </rPr>
      <t xml:space="preserve"> by Meris MacAnally $60 cash </t>
    </r>
  </si>
  <si>
    <t>Calculation of makeup of 1040 check</t>
  </si>
  <si>
    <t>Unknown amount</t>
  </si>
  <si>
    <t>Amount of check</t>
  </si>
  <si>
    <t>Calculation of estimated cash to Joie from C&amp;M funds and payments therefrom</t>
  </si>
  <si>
    <t>Estimated cash left and given to Joie</t>
  </si>
  <si>
    <r>
      <t>Cayetano ck 133.63 for Bagley $60, Cayetano $60 &amp; Cayetano 13.63</t>
    </r>
    <r>
      <rPr>
        <sz val="8"/>
        <rFont val="Arial Narrow"/>
        <family val="2"/>
      </rPr>
      <t xml:space="preserve"> and -  </t>
    </r>
    <r>
      <rPr>
        <sz val="8"/>
        <color indexed="10"/>
        <rFont val="Arial Narrow"/>
        <family val="2"/>
      </rPr>
      <t>Moreno ck $60 - O'Leary ck 120 - Starkes 2@ Wed 27.24</t>
    </r>
  </si>
  <si>
    <t>Cayetano ck for C&amp;M 13.63 + Starkes 2@ C&amp;M 27.24</t>
  </si>
  <si>
    <t>Donation - Burns/Frieburg/Chavez/Adkins</t>
  </si>
  <si>
    <t>Cash to Meredith for donations for doorprizes (Four guys at $10 each)</t>
  </si>
  <si>
    <t>No tip provided, assume they will have tip bowl - Joie paid cash</t>
  </si>
  <si>
    <r>
      <t xml:space="preserve">Meredith 10/23 email - </t>
    </r>
    <r>
      <rPr>
        <b/>
        <sz val="8"/>
        <color indexed="10"/>
        <rFont val="Arial Narrow"/>
        <family val="2"/>
      </rPr>
      <t>CASH</t>
    </r>
    <r>
      <rPr>
        <sz val="8"/>
        <rFont val="Arial Narrow"/>
        <family val="2"/>
      </rPr>
      <t xml:space="preserve"> Balloons (Decorations)</t>
    </r>
  </si>
  <si>
    <r>
      <t xml:space="preserve">Meredith 10/25 email - </t>
    </r>
    <r>
      <rPr>
        <b/>
        <sz val="8"/>
        <color indexed="10"/>
        <rFont val="Arial Narrow"/>
        <family val="2"/>
      </rPr>
      <t>CASH</t>
    </r>
    <r>
      <rPr>
        <sz val="8"/>
        <rFont val="Arial Narrow"/>
        <family val="2"/>
      </rPr>
      <t xml:space="preserve"> paid to band by Joie (Band)</t>
    </r>
  </si>
  <si>
    <r>
      <t xml:space="preserve">Meredith 10/23 email - </t>
    </r>
    <r>
      <rPr>
        <b/>
        <sz val="8"/>
        <color indexed="10"/>
        <rFont val="Arial Narrow"/>
        <family val="2"/>
      </rPr>
      <t>CASH</t>
    </r>
    <r>
      <rPr>
        <sz val="8"/>
        <rFont val="Arial Narrow"/>
        <family val="2"/>
      </rPr>
      <t xml:space="preserve"> Ranch Tables and Chairs (Ranch)</t>
    </r>
  </si>
  <si>
    <t>Meredith Door prize expense reimbursement (Decorations)</t>
  </si>
  <si>
    <t>Cash to Meredith to pay Jinny part expenses (Meris cash) (Decorations)</t>
  </si>
  <si>
    <t>Indl'ds awards &amp; Wilhites sashes/crowns - covers all except Ranch
-8.09 -50.30 -2.17 -18.27 -21.07 -41.40 -53.53 -51.89 -50.00 -200.00 -40.00 Donations - 60 to Mer for Jinny</t>
  </si>
  <si>
    <t>O'Leary for: two other sisters</t>
  </si>
  <si>
    <t>Estimated Difference</t>
  </si>
  <si>
    <t>Meredith's Actual C&amp;M Charge</t>
  </si>
  <si>
    <t>Meredith amount one</t>
  </si>
  <si>
    <t>Meredith amount two</t>
  </si>
  <si>
    <r>
      <t xml:space="preserve">Meredith 10/23 email - Also, gave Joie the money we collected for Carlos and Mickey's (that's what we paid the band and balloons with cash), and she wrote me a check for $1040.00 plus $200.00 cash, plus some checks that were made out to me for a total of </t>
    </r>
    <r>
      <rPr>
        <b/>
        <sz val="8"/>
        <color indexed="10"/>
        <rFont val="Arial Narrow"/>
        <family val="2"/>
      </rPr>
      <t>$1,482.96</t>
    </r>
    <r>
      <rPr>
        <sz val="8"/>
        <rFont val="Arial Narrow"/>
        <family val="2"/>
      </rPr>
      <t xml:space="preserve"> - can't remember why this amount - the charge to C&amp;M on my credit card was $1,383.14 plus I had 4 guys give me $10.00 for door prizes so my total should have been </t>
    </r>
    <r>
      <rPr>
        <b/>
        <sz val="8"/>
        <color indexed="10"/>
        <rFont val="Arial Narrow"/>
        <family val="2"/>
      </rPr>
      <t>$1,423.14</t>
    </r>
    <r>
      <rPr>
        <sz val="8"/>
        <rFont val="Arial Narrow"/>
        <family val="2"/>
      </rPr>
      <t xml:space="preserve">.  Don't remember what the other $60 was.  Maybe she does, if not let me know and I will use it for some of Jinny's expenses.  Also, in the paid column, please write down Pam Maples - 60.00, Barbara Anderson - 60.00 and Meris Macanally $60.00. 
</t>
    </r>
  </si>
  <si>
    <t>Approximate cash for C&amp;M meals (90 x 13.62)</t>
  </si>
  <si>
    <t>Gilbreath's dinner 2@ 13.62 comped by reunion</t>
  </si>
  <si>
    <t>Joan did not come</t>
  </si>
  <si>
    <t>Carlos &amp; Mickey Summary</t>
  </si>
  <si>
    <t>Agreed to budget 14085-9985.21 with 348.72 not posted</t>
  </si>
  <si>
    <t>Joie email ck to Fredye for Ranch Expenses</t>
  </si>
  <si>
    <t>Joie email ck to Rawlins to reimburse for not making the trip</t>
  </si>
  <si>
    <t xml:space="preserve">   Reimburse ticket fee</t>
  </si>
  <si>
    <t>Rawlins $120</t>
  </si>
  <si>
    <t>Deli 300 Chairs 95 Fredye snacks 170</t>
  </si>
  <si>
    <t>Approximate cash for C&amp;M meals 90 at 13.62</t>
  </si>
  <si>
    <t>Meredith's C&amp;M Bill - 1383.14-20 tip = 1363.14 / 13.62 = 100 people on bill</t>
  </si>
  <si>
    <t xml:space="preserve">Meredith, additional tip left on her charge card total.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</si>
</sst>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  <numFmt numFmtId="171" formatCode="[&lt;=9999999]###\-####;\(###\)\ ###\-####"/>
    <numFmt numFmtId="172" formatCode="&quot;$&quot;#,##0.00"/>
    <numFmt numFmtId="173" formatCode="0_);[Red]\(0\)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trike/>
      <sz val="10"/>
      <name val="Arial Narrow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2"/>
    </font>
    <font>
      <strike/>
      <sz val="8"/>
      <name val="Arial"/>
      <family val="2"/>
    </font>
    <font>
      <strike/>
      <sz val="8"/>
      <color indexed="10"/>
      <name val="Arial"/>
      <family val="2"/>
    </font>
    <font>
      <strike/>
      <sz val="8"/>
      <color indexed="8"/>
      <name val="Arial"/>
      <family val="2"/>
    </font>
    <font>
      <b/>
      <sz val="8"/>
      <color indexed="53"/>
      <name val="Arial Narrow"/>
      <family val="2"/>
    </font>
    <font>
      <b/>
      <sz val="10"/>
      <color indexed="53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0" fontId="3" fillId="0" borderId="0" xfId="0" applyNumberFormat="1" applyFont="1" applyAlignment="1">
      <alignment/>
    </xf>
    <xf numFmtId="169" fontId="3" fillId="2" borderId="1" xfId="0" applyNumberFormat="1" applyFont="1" applyFill="1" applyBorder="1" applyAlignment="1">
      <alignment/>
    </xf>
    <xf numFmtId="169" fontId="2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0" fontId="3" fillId="2" borderId="1" xfId="0" applyNumberFormat="1" applyFont="1" applyFill="1" applyBorder="1" applyAlignment="1">
      <alignment/>
    </xf>
    <xf numFmtId="40" fontId="2" fillId="3" borderId="2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40" fontId="8" fillId="4" borderId="0" xfId="0" applyNumberFormat="1" applyFont="1" applyFill="1" applyAlignment="1" applyProtection="1">
      <alignment/>
      <protection locked="0"/>
    </xf>
    <xf numFmtId="0" fontId="8" fillId="4" borderId="0" xfId="0" applyFont="1" applyFill="1" applyAlignment="1" applyProtection="1">
      <alignment/>
      <protection locked="0"/>
    </xf>
    <xf numFmtId="173" fontId="8" fillId="4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0" fontId="9" fillId="4" borderId="0" xfId="0" applyNumberFormat="1" applyFont="1" applyFill="1" applyAlignment="1" applyProtection="1">
      <alignment/>
      <protection locked="0"/>
    </xf>
    <xf numFmtId="173" fontId="9" fillId="0" borderId="0" xfId="0" applyNumberFormat="1" applyFont="1" applyAlignment="1" applyProtection="1">
      <alignment horizontal="center"/>
      <protection locked="0"/>
    </xf>
    <xf numFmtId="40" fontId="8" fillId="0" borderId="0" xfId="0" applyNumberFormat="1" applyFont="1" applyAlignment="1" applyProtection="1">
      <alignment/>
      <protection locked="0"/>
    </xf>
    <xf numFmtId="0" fontId="9" fillId="0" borderId="3" xfId="0" applyFont="1" applyBorder="1" applyAlignment="1" applyProtection="1">
      <alignment horizontal="center"/>
      <protection locked="0"/>
    </xf>
    <xf numFmtId="173" fontId="9" fillId="0" borderId="3" xfId="0" applyNumberFormat="1" applyFont="1" applyBorder="1" applyAlignment="1" applyProtection="1">
      <alignment horizontal="center"/>
      <protection locked="0"/>
    </xf>
    <xf numFmtId="40" fontId="9" fillId="0" borderId="3" xfId="0" applyNumberFormat="1" applyFont="1" applyBorder="1" applyAlignment="1" applyProtection="1">
      <alignment horizontal="center"/>
      <protection locked="0"/>
    </xf>
    <xf numFmtId="173" fontId="8" fillId="2" borderId="0" xfId="0" applyNumberFormat="1" applyFont="1" applyFill="1" applyAlignment="1" applyProtection="1">
      <alignment/>
      <protection locked="0"/>
    </xf>
    <xf numFmtId="173" fontId="8" fillId="0" borderId="0" xfId="0" applyNumberFormat="1" applyFont="1" applyAlignment="1" applyProtection="1">
      <alignment/>
      <protection locked="0"/>
    </xf>
    <xf numFmtId="173" fontId="8" fillId="3" borderId="0" xfId="0" applyNumberFormat="1" applyFont="1" applyFill="1" applyAlignment="1" applyProtection="1">
      <alignment/>
      <protection locked="0"/>
    </xf>
    <xf numFmtId="173" fontId="9" fillId="0" borderId="4" xfId="0" applyNumberFormat="1" applyFont="1" applyBorder="1" applyAlignment="1" applyProtection="1">
      <alignment/>
      <protection locked="0"/>
    </xf>
    <xf numFmtId="173" fontId="8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0" fontId="8" fillId="0" borderId="0" xfId="0" applyNumberFormat="1" applyFont="1" applyFill="1" applyAlignment="1" applyProtection="1">
      <alignment/>
      <protection locked="0"/>
    </xf>
    <xf numFmtId="40" fontId="8" fillId="3" borderId="0" xfId="0" applyNumberFormat="1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3" fontId="8" fillId="0" borderId="4" xfId="0" applyNumberFormat="1" applyFont="1" applyBorder="1" applyAlignment="1" applyProtection="1">
      <alignment/>
      <protection locked="0"/>
    </xf>
    <xf numFmtId="173" fontId="9" fillId="3" borderId="4" xfId="0" applyNumberFormat="1" applyFont="1" applyFill="1" applyBorder="1" applyAlignment="1" applyProtection="1">
      <alignment/>
      <protection locked="0"/>
    </xf>
    <xf numFmtId="40" fontId="10" fillId="4" borderId="0" xfId="0" applyNumberFormat="1" applyFont="1" applyFill="1" applyAlignment="1" applyProtection="1">
      <alignment/>
      <protection locked="0"/>
    </xf>
    <xf numFmtId="0" fontId="10" fillId="4" borderId="0" xfId="0" applyFont="1" applyFill="1" applyAlignment="1" applyProtection="1">
      <alignment/>
      <protection locked="0"/>
    </xf>
    <xf numFmtId="173" fontId="10" fillId="4" borderId="0" xfId="0" applyNumberFormat="1" applyFont="1" applyFill="1" applyAlignment="1" applyProtection="1">
      <alignment/>
      <protection locked="0"/>
    </xf>
    <xf numFmtId="173" fontId="9" fillId="2" borderId="5" xfId="0" applyNumberFormat="1" applyFont="1" applyFill="1" applyBorder="1" applyAlignment="1" applyProtection="1">
      <alignment/>
      <protection/>
    </xf>
    <xf numFmtId="173" fontId="8" fillId="2" borderId="0" xfId="0" applyNumberFormat="1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173" fontId="9" fillId="0" borderId="0" xfId="0" applyNumberFormat="1" applyFont="1" applyFill="1" applyBorder="1" applyAlignment="1" applyProtection="1">
      <alignment/>
      <protection locked="0"/>
    </xf>
    <xf numFmtId="0" fontId="13" fillId="3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40" fontId="8" fillId="0" borderId="0" xfId="0" applyNumberFormat="1" applyFont="1" applyAlignment="1" applyProtection="1">
      <alignment wrapText="1"/>
      <protection locked="0"/>
    </xf>
    <xf numFmtId="173" fontId="13" fillId="0" borderId="0" xfId="0" applyNumberFormat="1" applyFont="1" applyBorder="1" applyAlignment="1" applyProtection="1">
      <alignment/>
      <protection locked="0"/>
    </xf>
    <xf numFmtId="173" fontId="13" fillId="0" borderId="0" xfId="0" applyNumberFormat="1" applyFont="1" applyAlignment="1" applyProtection="1">
      <alignment/>
      <protection locked="0"/>
    </xf>
    <xf numFmtId="0" fontId="2" fillId="2" borderId="1" xfId="0" applyFont="1" applyFill="1" applyBorder="1" applyAlignment="1">
      <alignment horizontal="left"/>
    </xf>
    <xf numFmtId="40" fontId="15" fillId="0" borderId="0" xfId="0" applyNumberFormat="1" applyFont="1" applyAlignment="1" applyProtection="1">
      <alignment/>
      <protection locked="0"/>
    </xf>
    <xf numFmtId="40" fontId="10" fillId="0" borderId="0" xfId="0" applyNumberFormat="1" applyFont="1" applyAlignment="1" applyProtection="1">
      <alignment wrapText="1"/>
      <protection locked="0"/>
    </xf>
    <xf numFmtId="40" fontId="10" fillId="0" borderId="0" xfId="0" applyNumberFormat="1" applyFont="1" applyFill="1" applyAlignment="1" applyProtection="1">
      <alignment/>
      <protection locked="0"/>
    </xf>
    <xf numFmtId="40" fontId="13" fillId="0" borderId="0" xfId="0" applyNumberFormat="1" applyFont="1" applyAlignment="1" applyProtection="1">
      <alignment wrapText="1"/>
      <protection locked="0"/>
    </xf>
    <xf numFmtId="0" fontId="4" fillId="0" borderId="6" xfId="0" applyFont="1" applyFill="1" applyBorder="1" applyAlignment="1">
      <alignment horizontal="center" textRotation="90" wrapText="1"/>
    </xf>
    <xf numFmtId="0" fontId="4" fillId="5" borderId="6" xfId="0" applyFont="1" applyFill="1" applyBorder="1" applyAlignment="1">
      <alignment horizontal="center" textRotation="90" wrapText="1"/>
    </xf>
    <xf numFmtId="40" fontId="8" fillId="0" borderId="0" xfId="0" applyNumberFormat="1" applyFont="1" applyFill="1" applyAlignment="1" applyProtection="1">
      <alignment wrapText="1"/>
      <protection locked="0"/>
    </xf>
    <xf numFmtId="0" fontId="9" fillId="2" borderId="0" xfId="0" applyFont="1" applyFill="1" applyAlignment="1" applyProtection="1">
      <alignment/>
      <protection locked="0"/>
    </xf>
    <xf numFmtId="40" fontId="13" fillId="0" borderId="0" xfId="0" applyNumberFormat="1" applyFont="1" applyAlignment="1" applyProtection="1">
      <alignment/>
      <protection locked="0"/>
    </xf>
    <xf numFmtId="173" fontId="13" fillId="0" borderId="0" xfId="0" applyNumberFormat="1" applyFont="1" applyAlignment="1" applyProtection="1">
      <alignment wrapText="1"/>
      <protection locked="0"/>
    </xf>
    <xf numFmtId="0" fontId="13" fillId="2" borderId="0" xfId="0" applyFont="1" applyFill="1" applyAlignment="1" applyProtection="1">
      <alignment/>
      <protection locked="0"/>
    </xf>
    <xf numFmtId="0" fontId="13" fillId="2" borderId="4" xfId="0" applyFont="1" applyFill="1" applyBorder="1" applyAlignment="1" applyProtection="1">
      <alignment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1" fontId="9" fillId="0" borderId="4" xfId="0" applyNumberFormat="1" applyFont="1" applyBorder="1" applyAlignment="1" applyProtection="1">
      <alignment horizontal="right"/>
      <protection locked="0"/>
    </xf>
    <xf numFmtId="1" fontId="9" fillId="0" borderId="2" xfId="0" applyNumberFormat="1" applyFont="1" applyBorder="1" applyAlignment="1" applyProtection="1">
      <alignment horizontal="right"/>
      <protection locked="0"/>
    </xf>
    <xf numFmtId="1" fontId="9" fillId="0" borderId="0" xfId="0" applyNumberFormat="1" applyFont="1" applyBorder="1" applyAlignment="1" applyProtection="1">
      <alignment horizontal="right"/>
      <protection locked="0"/>
    </xf>
    <xf numFmtId="1" fontId="9" fillId="3" borderId="0" xfId="0" applyNumberFormat="1" applyFont="1" applyFill="1" applyBorder="1" applyAlignment="1" applyProtection="1">
      <alignment horizontal="right"/>
      <protection locked="0"/>
    </xf>
    <xf numFmtId="0" fontId="9" fillId="3" borderId="4" xfId="0" applyFont="1" applyFill="1" applyBorder="1" applyAlignment="1" applyProtection="1">
      <alignment/>
      <protection locked="0"/>
    </xf>
    <xf numFmtId="1" fontId="9" fillId="2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/>
      <protection locked="0"/>
    </xf>
    <xf numFmtId="3" fontId="6" fillId="0" borderId="6" xfId="0" applyNumberFormat="1" applyFont="1" applyFill="1" applyBorder="1" applyAlignment="1">
      <alignment horizontal="center" textRotation="90" wrapText="1"/>
    </xf>
    <xf numFmtId="0" fontId="6" fillId="5" borderId="6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5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textRotation="90"/>
    </xf>
    <xf numFmtId="0" fontId="16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0" fontId="19" fillId="0" borderId="6" xfId="0" applyFont="1" applyBorder="1" applyAlignment="1">
      <alignment horizontal="right"/>
    </xf>
    <xf numFmtId="0" fontId="19" fillId="0" borderId="6" xfId="0" applyFont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5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8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8" fillId="3" borderId="6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3" fontId="18" fillId="0" borderId="6" xfId="0" applyNumberFormat="1" applyFont="1" applyFill="1" applyBorder="1" applyAlignment="1">
      <alignment horizontal="right" wrapText="1"/>
    </xf>
    <xf numFmtId="0" fontId="18" fillId="0" borderId="6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8" fillId="3" borderId="6" xfId="0" applyNumberFormat="1" applyFont="1" applyFill="1" applyBorder="1" applyAlignment="1">
      <alignment horizontal="right" wrapText="1"/>
    </xf>
    <xf numFmtId="3" fontId="18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8" fillId="0" borderId="6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18" fillId="6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/>
    </xf>
    <xf numFmtId="0" fontId="18" fillId="7" borderId="6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wrapText="1"/>
    </xf>
    <xf numFmtId="0" fontId="17" fillId="7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right"/>
    </xf>
    <xf numFmtId="0" fontId="19" fillId="0" borderId="6" xfId="0" applyFont="1" applyFill="1" applyBorder="1" applyAlignment="1">
      <alignment wrapText="1"/>
    </xf>
    <xf numFmtId="0" fontId="1" fillId="3" borderId="0" xfId="0" applyFont="1" applyFill="1" applyAlignment="1">
      <alignment/>
    </xf>
    <xf numFmtId="3" fontId="18" fillId="5" borderId="6" xfId="0" applyNumberFormat="1" applyFont="1" applyFill="1" applyBorder="1" applyAlignment="1">
      <alignment horizontal="center" wrapText="1"/>
    </xf>
    <xf numFmtId="0" fontId="1" fillId="8" borderId="6" xfId="0" applyFont="1" applyFill="1" applyBorder="1" applyAlignment="1">
      <alignment/>
    </xf>
    <xf numFmtId="0" fontId="18" fillId="0" borderId="6" xfId="0" applyFont="1" applyBorder="1" applyAlignment="1">
      <alignment wrapText="1"/>
    </xf>
    <xf numFmtId="1" fontId="18" fillId="3" borderId="6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/>
    </xf>
    <xf numFmtId="0" fontId="1" fillId="5" borderId="6" xfId="0" applyFont="1" applyFill="1" applyBorder="1" applyAlignment="1">
      <alignment wrapText="1"/>
    </xf>
    <xf numFmtId="1" fontId="18" fillId="0" borderId="6" xfId="0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4" fontId="1" fillId="5" borderId="6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18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5" borderId="0" xfId="0" applyFont="1" applyFill="1" applyAlignment="1">
      <alignment/>
    </xf>
    <xf numFmtId="14" fontId="1" fillId="5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3" fontId="16" fillId="5" borderId="6" xfId="0" applyNumberFormat="1" applyFont="1" applyFill="1" applyBorder="1" applyAlignment="1">
      <alignment horizontal="center" vertical="center" wrapText="1"/>
    </xf>
    <xf numFmtId="3" fontId="18" fillId="5" borderId="6" xfId="0" applyNumberFormat="1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/>
    </xf>
    <xf numFmtId="0" fontId="16" fillId="0" borderId="6" xfId="0" applyFont="1" applyFill="1" applyBorder="1" applyAlignment="1">
      <alignment horizontal="center" vertical="center" textRotation="90"/>
    </xf>
    <xf numFmtId="0" fontId="19" fillId="0" borderId="6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173" fontId="13" fillId="2" borderId="0" xfId="0" applyNumberFormat="1" applyFont="1" applyFill="1" applyAlignment="1" applyProtection="1">
      <alignment/>
      <protection locked="0"/>
    </xf>
    <xf numFmtId="40" fontId="13" fillId="0" borderId="0" xfId="0" applyNumberFormat="1" applyFont="1" applyFill="1" applyAlignment="1" applyProtection="1">
      <alignment/>
      <protection locked="0"/>
    </xf>
    <xf numFmtId="0" fontId="1" fillId="5" borderId="6" xfId="0" applyFont="1" applyFill="1" applyBorder="1" applyAlignment="1">
      <alignment/>
    </xf>
    <xf numFmtId="0" fontId="1" fillId="6" borderId="6" xfId="0" applyFont="1" applyFill="1" applyBorder="1" applyAlignment="1">
      <alignment wrapText="1"/>
    </xf>
    <xf numFmtId="3" fontId="18" fillId="6" borderId="6" xfId="0" applyNumberFormat="1" applyFont="1" applyFill="1" applyBorder="1" applyAlignment="1">
      <alignment horizontal="right" wrapText="1"/>
    </xf>
    <xf numFmtId="0" fontId="18" fillId="7" borderId="6" xfId="0" applyFont="1" applyFill="1" applyBorder="1" applyAlignment="1">
      <alignment horizontal="left" wrapText="1"/>
    </xf>
    <xf numFmtId="0" fontId="19" fillId="7" borderId="6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wrapText="1"/>
    </xf>
    <xf numFmtId="0" fontId="22" fillId="0" borderId="6" xfId="0" applyFont="1" applyBorder="1" applyAlignment="1">
      <alignment/>
    </xf>
    <xf numFmtId="0" fontId="22" fillId="0" borderId="6" xfId="0" applyFont="1" applyFill="1" applyBorder="1" applyAlignment="1">
      <alignment/>
    </xf>
    <xf numFmtId="0" fontId="22" fillId="0" borderId="0" xfId="0" applyFont="1" applyAlignment="1">
      <alignment/>
    </xf>
    <xf numFmtId="0" fontId="16" fillId="5" borderId="0" xfId="0" applyFont="1" applyFill="1" applyAlignment="1">
      <alignment horizontal="center" textRotation="90"/>
    </xf>
    <xf numFmtId="0" fontId="18" fillId="5" borderId="6" xfId="0" applyFont="1" applyFill="1" applyBorder="1" applyAlignment="1">
      <alignment horizontal="left" wrapText="1"/>
    </xf>
    <xf numFmtId="1" fontId="18" fillId="0" borderId="7" xfId="0" applyNumberFormat="1" applyFont="1" applyFill="1" applyBorder="1" applyAlignment="1">
      <alignment horizontal="right" wrapText="1"/>
    </xf>
    <xf numFmtId="1" fontId="7" fillId="0" borderId="6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 wrapText="1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center" wrapText="1"/>
    </xf>
    <xf numFmtId="3" fontId="7" fillId="5" borderId="6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14" fontId="1" fillId="6" borderId="0" xfId="0" applyNumberFormat="1" applyFont="1" applyFill="1" applyBorder="1" applyAlignment="1">
      <alignment/>
    </xf>
    <xf numFmtId="0" fontId="18" fillId="6" borderId="6" xfId="0" applyFont="1" applyFill="1" applyBorder="1" applyAlignment="1">
      <alignment horizontal="right"/>
    </xf>
    <xf numFmtId="0" fontId="19" fillId="6" borderId="6" xfId="0" applyFont="1" applyFill="1" applyBorder="1" applyAlignment="1">
      <alignment horizontal="center" wrapText="1"/>
    </xf>
    <xf numFmtId="0" fontId="18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22" fillId="6" borderId="6" xfId="0" applyFont="1" applyFill="1" applyBorder="1" applyAlignment="1">
      <alignment/>
    </xf>
    <xf numFmtId="0" fontId="16" fillId="0" borderId="6" xfId="0" applyFont="1" applyFill="1" applyBorder="1" applyAlignment="1">
      <alignment horizontal="center" wrapText="1"/>
    </xf>
    <xf numFmtId="3" fontId="19" fillId="0" borderId="6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wrapText="1"/>
    </xf>
    <xf numFmtId="0" fontId="8" fillId="2" borderId="0" xfId="0" applyFont="1" applyFill="1" applyAlignment="1" applyProtection="1">
      <alignment/>
      <protection locked="0"/>
    </xf>
    <xf numFmtId="0" fontId="23" fillId="6" borderId="6" xfId="0" applyFont="1" applyFill="1" applyBorder="1" applyAlignment="1">
      <alignment wrapText="1"/>
    </xf>
    <xf numFmtId="0" fontId="25" fillId="0" borderId="6" xfId="0" applyFont="1" applyBorder="1" applyAlignment="1">
      <alignment horizontal="left" wrapText="1"/>
    </xf>
    <xf numFmtId="0" fontId="26" fillId="0" borderId="0" xfId="0" applyFont="1" applyAlignment="1">
      <alignment/>
    </xf>
    <xf numFmtId="173" fontId="9" fillId="2" borderId="0" xfId="0" applyNumberFormat="1" applyFont="1" applyFill="1" applyAlignment="1" applyProtection="1">
      <alignment/>
      <protection locked="0"/>
    </xf>
    <xf numFmtId="40" fontId="3" fillId="2" borderId="0" xfId="0" applyNumberFormat="1" applyFont="1" applyFill="1" applyAlignment="1">
      <alignment/>
    </xf>
    <xf numFmtId="40" fontId="3" fillId="0" borderId="2" xfId="0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40" fontId="3" fillId="2" borderId="2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40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40" fontId="3" fillId="2" borderId="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2" borderId="3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69" fontId="3" fillId="2" borderId="3" xfId="0" applyNumberFormat="1" applyFont="1" applyFill="1" applyBorder="1" applyAlignment="1">
      <alignment/>
    </xf>
    <xf numFmtId="40" fontId="3" fillId="6" borderId="0" xfId="0" applyNumberFormat="1" applyFont="1" applyFill="1" applyAlignment="1">
      <alignment/>
    </xf>
    <xf numFmtId="0" fontId="3" fillId="2" borderId="3" xfId="0" applyFont="1" applyFill="1" applyBorder="1" applyAlignment="1">
      <alignment/>
    </xf>
    <xf numFmtId="4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6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" fontId="18" fillId="6" borderId="6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18" fillId="9" borderId="6" xfId="0" applyNumberFormat="1" applyFont="1" applyFill="1" applyBorder="1" applyAlignment="1">
      <alignment horizontal="right" wrapText="1"/>
    </xf>
    <xf numFmtId="3" fontId="19" fillId="9" borderId="6" xfId="0" applyNumberFormat="1" applyFont="1" applyFill="1" applyBorder="1" applyAlignment="1">
      <alignment horizontal="right" wrapText="1"/>
    </xf>
    <xf numFmtId="0" fontId="23" fillId="0" borderId="6" xfId="0" applyFont="1" applyFill="1" applyBorder="1" applyAlignment="1">
      <alignment wrapText="1"/>
    </xf>
    <xf numFmtId="0" fontId="1" fillId="9" borderId="6" xfId="0" applyFont="1" applyFill="1" applyBorder="1" applyAlignment="1">
      <alignment/>
    </xf>
    <xf numFmtId="0" fontId="1" fillId="9" borderId="6" xfId="0" applyFont="1" applyFill="1" applyBorder="1" applyAlignment="1">
      <alignment wrapText="1"/>
    </xf>
    <xf numFmtId="0" fontId="18" fillId="9" borderId="6" xfId="0" applyFont="1" applyFill="1" applyBorder="1" applyAlignment="1">
      <alignment/>
    </xf>
    <xf numFmtId="0" fontId="1" fillId="9" borderId="0" xfId="0" applyFont="1" applyFill="1" applyAlignment="1">
      <alignment/>
    </xf>
    <xf numFmtId="0" fontId="19" fillId="9" borderId="6" xfId="0" applyFont="1" applyFill="1" applyBorder="1" applyAlignment="1">
      <alignment wrapText="1"/>
    </xf>
    <xf numFmtId="0" fontId="8" fillId="9" borderId="0" xfId="0" applyFont="1" applyFill="1" applyAlignment="1" applyProtection="1">
      <alignment/>
      <protection locked="0"/>
    </xf>
    <xf numFmtId="0" fontId="18" fillId="9" borderId="6" xfId="0" applyFont="1" applyFill="1" applyBorder="1" applyAlignment="1">
      <alignment horizontal="center" wrapText="1"/>
    </xf>
    <xf numFmtId="173" fontId="8" fillId="5" borderId="0" xfId="0" applyNumberFormat="1" applyFont="1" applyFill="1" applyAlignment="1" applyProtection="1">
      <alignment/>
      <protection locked="0"/>
    </xf>
    <xf numFmtId="173" fontId="9" fillId="5" borderId="0" xfId="0" applyNumberFormat="1" applyFont="1" applyFill="1" applyAlignment="1" applyProtection="1">
      <alignment/>
      <protection locked="0"/>
    </xf>
    <xf numFmtId="40" fontId="9" fillId="3" borderId="0" xfId="0" applyNumberFormat="1" applyFont="1" applyFill="1" applyAlignment="1" applyProtection="1">
      <alignment/>
      <protection locked="0"/>
    </xf>
    <xf numFmtId="40" fontId="9" fillId="0" borderId="0" xfId="0" applyNumberFormat="1" applyFont="1" applyAlignment="1" applyProtection="1">
      <alignment horizontal="center"/>
      <protection locked="0"/>
    </xf>
    <xf numFmtId="40" fontId="9" fillId="2" borderId="4" xfId="0" applyNumberFormat="1" applyFont="1" applyFill="1" applyBorder="1" applyAlignment="1" applyProtection="1">
      <alignment/>
      <protection locked="0"/>
    </xf>
    <xf numFmtId="40" fontId="8" fillId="0" borderId="4" xfId="0" applyNumberFormat="1" applyFont="1" applyBorder="1" applyAlignment="1" applyProtection="1">
      <alignment/>
      <protection locked="0"/>
    </xf>
    <xf numFmtId="40" fontId="9" fillId="3" borderId="4" xfId="0" applyNumberFormat="1" applyFont="1" applyFill="1" applyBorder="1" applyAlignment="1" applyProtection="1">
      <alignment/>
      <protection locked="0"/>
    </xf>
    <xf numFmtId="40" fontId="3" fillId="3" borderId="0" xfId="0" applyNumberFormat="1" applyFont="1" applyFill="1" applyAlignment="1">
      <alignment/>
    </xf>
    <xf numFmtId="40" fontId="8" fillId="0" borderId="0" xfId="0" applyNumberFormat="1" applyFont="1" applyAlignment="1" applyProtection="1">
      <alignment horizontal="right"/>
      <protection locked="0"/>
    </xf>
    <xf numFmtId="40" fontId="3" fillId="3" borderId="0" xfId="0" applyNumberFormat="1" applyFont="1" applyFill="1" applyBorder="1" applyAlignment="1">
      <alignment/>
    </xf>
    <xf numFmtId="40" fontId="3" fillId="0" borderId="2" xfId="0" applyNumberFormat="1" applyFont="1" applyFill="1" applyBorder="1" applyAlignment="1">
      <alignment/>
    </xf>
    <xf numFmtId="40" fontId="2" fillId="3" borderId="2" xfId="0" applyNumberFormat="1" applyFont="1" applyFill="1" applyBorder="1" applyAlignment="1">
      <alignment horizontal="center" wrapText="1"/>
    </xf>
    <xf numFmtId="40" fontId="3" fillId="0" borderId="4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169" fontId="3" fillId="2" borderId="0" xfId="0" applyNumberFormat="1" applyFont="1" applyFill="1" applyAlignment="1">
      <alignment/>
    </xf>
    <xf numFmtId="40" fontId="3" fillId="9" borderId="0" xfId="0" applyNumberFormat="1" applyFont="1" applyFill="1" applyAlignment="1">
      <alignment/>
    </xf>
    <xf numFmtId="169" fontId="3" fillId="3" borderId="0" xfId="0" applyNumberFormat="1" applyFont="1" applyFill="1" applyAlignment="1">
      <alignment/>
    </xf>
    <xf numFmtId="40" fontId="3" fillId="3" borderId="4" xfId="0" applyNumberFormat="1" applyFont="1" applyFill="1" applyBorder="1" applyAlignment="1">
      <alignment/>
    </xf>
    <xf numFmtId="40" fontId="3" fillId="0" borderId="9" xfId="0" applyNumberFormat="1" applyFont="1" applyFill="1" applyBorder="1" applyAlignment="1">
      <alignment/>
    </xf>
    <xf numFmtId="40" fontId="3" fillId="0" borderId="4" xfId="0" applyNumberFormat="1" applyFont="1" applyFill="1" applyBorder="1" applyAlignment="1">
      <alignment/>
    </xf>
    <xf numFmtId="40" fontId="3" fillId="9" borderId="2" xfId="0" applyNumberFormat="1" applyFont="1" applyFill="1" applyBorder="1" applyAlignment="1">
      <alignment/>
    </xf>
    <xf numFmtId="40" fontId="2" fillId="3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40" fontId="14" fillId="0" borderId="0" xfId="0" applyNumberFormat="1" applyFont="1" applyFill="1" applyAlignment="1" applyProtection="1">
      <alignment/>
      <protection locked="0"/>
    </xf>
    <xf numFmtId="173" fontId="8" fillId="6" borderId="0" xfId="0" applyNumberFormat="1" applyFont="1" applyFill="1" applyBorder="1" applyAlignment="1" applyProtection="1">
      <alignment/>
      <protection locked="0"/>
    </xf>
    <xf numFmtId="173" fontId="8" fillId="10" borderId="0" xfId="0" applyNumberFormat="1" applyFont="1" applyFill="1" applyBorder="1" applyAlignment="1" applyProtection="1">
      <alignment/>
      <protection locked="0"/>
    </xf>
    <xf numFmtId="0" fontId="18" fillId="9" borderId="6" xfId="0" applyFont="1" applyFill="1" applyBorder="1" applyAlignment="1">
      <alignment wrapText="1"/>
    </xf>
    <xf numFmtId="40" fontId="3" fillId="9" borderId="0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4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"/>
  <sheetViews>
    <sheetView workbookViewId="0" topLeftCell="A1">
      <pane xSplit="3" ySplit="1" topLeftCell="D10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8" sqref="B118"/>
    </sheetView>
  </sheetViews>
  <sheetFormatPr defaultColWidth="9.140625" defaultRowHeight="12.75"/>
  <cols>
    <col min="1" max="1" width="5.7109375" style="86" customWidth="1"/>
    <col min="2" max="2" width="23.28125" style="86" customWidth="1"/>
    <col min="3" max="3" width="23.421875" style="86" customWidth="1"/>
    <col min="4" max="4" width="7.7109375" style="144" customWidth="1"/>
    <col min="5" max="5" width="3.28125" style="144" customWidth="1"/>
    <col min="6" max="6" width="3.421875" style="145" customWidth="1"/>
    <col min="7" max="7" width="3.57421875" style="145" customWidth="1"/>
    <col min="8" max="8" width="3.00390625" style="146" customWidth="1"/>
    <col min="9" max="9" width="4.7109375" style="147" hidden="1" customWidth="1"/>
    <col min="10" max="10" width="4.421875" style="146" customWidth="1"/>
    <col min="11" max="11" width="2.8515625" style="86" customWidth="1"/>
    <col min="12" max="13" width="3.28125" style="86" hidden="1" customWidth="1"/>
    <col min="14" max="14" width="3.421875" style="86" customWidth="1"/>
    <col min="15" max="15" width="2.8515625" style="86" customWidth="1"/>
    <col min="16" max="18" width="3.421875" style="86" customWidth="1"/>
    <col min="19" max="20" width="2.8515625" style="86" customWidth="1"/>
    <col min="21" max="21" width="3.28125" style="86" customWidth="1"/>
    <col min="22" max="22" width="3.28125" style="86" hidden="1" customWidth="1"/>
    <col min="23" max="23" width="2.8515625" style="86" bestFit="1" customWidth="1"/>
    <col min="24" max="24" width="2.8515625" style="100" bestFit="1" customWidth="1"/>
    <col min="25" max="25" width="3.7109375" style="86" hidden="1" customWidth="1"/>
    <col min="26" max="26" width="7.421875" style="86" hidden="1" customWidth="1"/>
    <col min="27" max="28" width="2.7109375" style="86" customWidth="1"/>
    <col min="29" max="29" width="2.57421875" style="86" customWidth="1"/>
    <col min="30" max="30" width="3.28125" style="86" customWidth="1"/>
    <col min="31" max="31" width="12.140625" style="164" customWidth="1"/>
    <col min="32" max="32" width="13.28125" style="86" customWidth="1"/>
    <col min="33" max="16384" width="9.140625" style="86" customWidth="1"/>
  </cols>
  <sheetData>
    <row r="1" spans="1:32" s="85" customFormat="1" ht="110.25" customHeight="1">
      <c r="A1" s="165" t="s">
        <v>333</v>
      </c>
      <c r="B1" s="84" t="s">
        <v>9</v>
      </c>
      <c r="C1" s="84" t="s">
        <v>10</v>
      </c>
      <c r="D1" s="148" t="s">
        <v>1</v>
      </c>
      <c r="E1" s="79" t="s">
        <v>433</v>
      </c>
      <c r="F1" s="80" t="s">
        <v>179</v>
      </c>
      <c r="G1" s="81" t="s">
        <v>539</v>
      </c>
      <c r="H1" s="81" t="s">
        <v>434</v>
      </c>
      <c r="I1" s="80" t="s">
        <v>252</v>
      </c>
      <c r="J1" s="81" t="s">
        <v>435</v>
      </c>
      <c r="K1" s="81" t="s">
        <v>436</v>
      </c>
      <c r="L1" s="80" t="s">
        <v>292</v>
      </c>
      <c r="M1" s="80" t="s">
        <v>293</v>
      </c>
      <c r="N1" s="63" t="s">
        <v>437</v>
      </c>
      <c r="O1" s="63" t="s">
        <v>438</v>
      </c>
      <c r="P1" s="63" t="s">
        <v>451</v>
      </c>
      <c r="Q1" s="63" t="s">
        <v>439</v>
      </c>
      <c r="R1" s="63" t="s">
        <v>440</v>
      </c>
      <c r="S1" s="63" t="s">
        <v>441</v>
      </c>
      <c r="T1" s="63" t="s">
        <v>442</v>
      </c>
      <c r="U1" s="63" t="s">
        <v>443</v>
      </c>
      <c r="V1" s="64" t="s">
        <v>409</v>
      </c>
      <c r="W1" s="63" t="s">
        <v>445</v>
      </c>
      <c r="X1" s="63" t="s">
        <v>444</v>
      </c>
      <c r="Y1" s="64" t="s">
        <v>410</v>
      </c>
      <c r="Z1" s="82" t="s">
        <v>128</v>
      </c>
      <c r="AA1" s="83" t="s">
        <v>446</v>
      </c>
      <c r="AB1" s="83" t="s">
        <v>447</v>
      </c>
      <c r="AC1" s="83" t="s">
        <v>448</v>
      </c>
      <c r="AD1" s="83" t="s">
        <v>449</v>
      </c>
      <c r="AE1" s="84" t="s">
        <v>369</v>
      </c>
      <c r="AF1" s="151" t="s">
        <v>128</v>
      </c>
    </row>
    <row r="2" spans="1:32" ht="12.75" customHeight="1">
      <c r="A2" s="86" t="s">
        <v>462</v>
      </c>
      <c r="B2" s="87" t="s">
        <v>12</v>
      </c>
      <c r="C2" s="87" t="s">
        <v>13</v>
      </c>
      <c r="D2" s="101">
        <v>120</v>
      </c>
      <c r="E2" s="101">
        <v>2</v>
      </c>
      <c r="F2" s="88">
        <v>2</v>
      </c>
      <c r="G2" s="97">
        <v>1</v>
      </c>
      <c r="H2" s="89" t="s">
        <v>14</v>
      </c>
      <c r="I2" s="90">
        <v>79912</v>
      </c>
      <c r="J2" s="91">
        <v>18</v>
      </c>
      <c r="K2" s="91"/>
      <c r="L2" s="91"/>
      <c r="M2" s="91"/>
      <c r="N2" s="92"/>
      <c r="O2" s="91"/>
      <c r="P2" s="92"/>
      <c r="Q2" s="91"/>
      <c r="R2" s="92"/>
      <c r="S2" s="91"/>
      <c r="T2" s="90">
        <v>2</v>
      </c>
      <c r="U2" s="92">
        <v>2</v>
      </c>
      <c r="V2" s="93"/>
      <c r="W2" s="93"/>
      <c r="X2" s="92"/>
      <c r="Y2" s="94"/>
      <c r="Z2" s="95"/>
      <c r="AA2" s="105"/>
      <c r="AB2" s="156"/>
      <c r="AC2" s="105"/>
      <c r="AD2" s="156"/>
      <c r="AE2" s="162"/>
      <c r="AF2" s="96"/>
    </row>
    <row r="3" spans="1:32" ht="12.75" customHeight="1">
      <c r="A3" s="86">
        <v>132</v>
      </c>
      <c r="B3" s="87" t="s">
        <v>298</v>
      </c>
      <c r="C3" s="87"/>
      <c r="D3" s="101">
        <v>60</v>
      </c>
      <c r="E3" s="189">
        <v>1</v>
      </c>
      <c r="F3" s="98">
        <v>1</v>
      </c>
      <c r="G3" s="97">
        <v>1</v>
      </c>
      <c r="H3" s="89" t="s">
        <v>24</v>
      </c>
      <c r="I3" s="90">
        <v>89117</v>
      </c>
      <c r="J3" s="91">
        <v>732</v>
      </c>
      <c r="K3" s="91"/>
      <c r="L3" s="91"/>
      <c r="M3" s="91"/>
      <c r="N3" s="92"/>
      <c r="O3" s="91"/>
      <c r="P3" s="92">
        <v>1</v>
      </c>
      <c r="Q3" s="91">
        <v>1</v>
      </c>
      <c r="R3" s="92">
        <v>1</v>
      </c>
      <c r="S3" s="91"/>
      <c r="T3" s="90">
        <v>1</v>
      </c>
      <c r="U3" s="92">
        <v>1</v>
      </c>
      <c r="V3" s="93"/>
      <c r="W3" s="93"/>
      <c r="X3" s="92">
        <v>1</v>
      </c>
      <c r="Y3" s="94"/>
      <c r="Z3" s="95"/>
      <c r="AA3" s="105"/>
      <c r="AB3" s="156"/>
      <c r="AC3" s="105"/>
      <c r="AD3" s="156"/>
      <c r="AE3" s="162"/>
      <c r="AF3" s="96"/>
    </row>
    <row r="4" spans="2:32" ht="12.75" customHeight="1">
      <c r="B4" s="87" t="s">
        <v>15</v>
      </c>
      <c r="C4" s="87"/>
      <c r="D4" s="107">
        <v>60</v>
      </c>
      <c r="E4" s="101">
        <v>1</v>
      </c>
      <c r="F4" s="97">
        <v>1</v>
      </c>
      <c r="G4" s="97">
        <v>1</v>
      </c>
      <c r="H4" s="89" t="s">
        <v>14</v>
      </c>
      <c r="I4" s="90">
        <v>79912</v>
      </c>
      <c r="J4" s="91">
        <v>18</v>
      </c>
      <c r="K4" s="91"/>
      <c r="L4" s="91"/>
      <c r="M4" s="91">
        <v>1</v>
      </c>
      <c r="N4" s="92">
        <v>1</v>
      </c>
      <c r="O4" s="91">
        <v>1</v>
      </c>
      <c r="P4" s="92">
        <v>1</v>
      </c>
      <c r="Q4" s="91">
        <v>1</v>
      </c>
      <c r="R4" s="92">
        <v>1</v>
      </c>
      <c r="S4" s="91"/>
      <c r="T4" s="90">
        <v>1</v>
      </c>
      <c r="U4" s="92">
        <v>1</v>
      </c>
      <c r="V4" s="93"/>
      <c r="W4" s="93"/>
      <c r="X4" s="92"/>
      <c r="Y4" s="94"/>
      <c r="Z4" s="95"/>
      <c r="AA4" s="105"/>
      <c r="AB4" s="156"/>
      <c r="AC4" s="105"/>
      <c r="AD4" s="156"/>
      <c r="AE4" s="162"/>
      <c r="AF4" s="96"/>
    </row>
    <row r="5" spans="2:32" ht="12.75" customHeight="1">
      <c r="B5" s="157" t="s">
        <v>257</v>
      </c>
      <c r="C5" s="87"/>
      <c r="D5" s="219">
        <v>60</v>
      </c>
      <c r="E5" s="219">
        <v>1</v>
      </c>
      <c r="F5" s="88">
        <v>1</v>
      </c>
      <c r="G5" s="88">
        <v>1</v>
      </c>
      <c r="H5" s="89" t="s">
        <v>14</v>
      </c>
      <c r="I5" s="90">
        <v>79902</v>
      </c>
      <c r="J5" s="90">
        <v>1</v>
      </c>
      <c r="K5" s="91"/>
      <c r="L5" s="91"/>
      <c r="M5" s="91"/>
      <c r="N5" s="92"/>
      <c r="O5" s="91"/>
      <c r="P5" s="92"/>
      <c r="Q5" s="91"/>
      <c r="R5" s="92"/>
      <c r="S5" s="91"/>
      <c r="T5" s="90"/>
      <c r="U5" s="92"/>
      <c r="V5" s="93"/>
      <c r="W5" s="93"/>
      <c r="X5" s="92"/>
      <c r="Y5" s="94"/>
      <c r="Z5" s="95"/>
      <c r="AA5" s="105"/>
      <c r="AB5" s="156"/>
      <c r="AC5" s="105"/>
      <c r="AD5" s="156"/>
      <c r="AE5" s="162"/>
      <c r="AF5" s="222" t="s">
        <v>572</v>
      </c>
    </row>
    <row r="6" spans="2:32" ht="12.75" customHeight="1">
      <c r="B6" s="87" t="s">
        <v>17</v>
      </c>
      <c r="C6" s="87" t="s">
        <v>18</v>
      </c>
      <c r="D6" s="107">
        <v>120</v>
      </c>
      <c r="E6" s="101">
        <v>2</v>
      </c>
      <c r="F6" s="97">
        <v>2</v>
      </c>
      <c r="G6" s="97">
        <v>1</v>
      </c>
      <c r="H6" s="89" t="s">
        <v>19</v>
      </c>
      <c r="I6" s="90">
        <v>27889</v>
      </c>
      <c r="J6" s="99">
        <v>1932</v>
      </c>
      <c r="K6" s="91"/>
      <c r="L6" s="91"/>
      <c r="M6" s="91"/>
      <c r="N6" s="92">
        <v>2</v>
      </c>
      <c r="O6" s="91">
        <v>2</v>
      </c>
      <c r="P6" s="92">
        <v>2</v>
      </c>
      <c r="Q6" s="91">
        <v>0</v>
      </c>
      <c r="R6" s="92">
        <v>0</v>
      </c>
      <c r="S6" s="91">
        <v>0</v>
      </c>
      <c r="T6" s="90">
        <v>0</v>
      </c>
      <c r="U6" s="92">
        <v>2</v>
      </c>
      <c r="V6" s="93"/>
      <c r="W6" s="93"/>
      <c r="X6" s="92">
        <v>2</v>
      </c>
      <c r="Y6" s="94"/>
      <c r="Z6" s="95"/>
      <c r="AA6" s="105"/>
      <c r="AB6" s="156"/>
      <c r="AC6" s="105"/>
      <c r="AD6" s="156"/>
      <c r="AE6" s="162"/>
      <c r="AF6" s="96"/>
    </row>
    <row r="7" spans="2:32" s="100" customFormat="1" ht="12.75" customHeight="1">
      <c r="B7" s="87" t="s">
        <v>228</v>
      </c>
      <c r="C7" s="157" t="s">
        <v>503</v>
      </c>
      <c r="D7" s="219">
        <v>120</v>
      </c>
      <c r="E7" s="219">
        <v>2</v>
      </c>
      <c r="F7" s="102">
        <v>1</v>
      </c>
      <c r="G7" s="102">
        <v>1</v>
      </c>
      <c r="H7" s="103" t="s">
        <v>34</v>
      </c>
      <c r="I7" s="90">
        <v>87111</v>
      </c>
      <c r="J7" s="90">
        <v>281</v>
      </c>
      <c r="K7" s="90">
        <v>0</v>
      </c>
      <c r="L7" s="90"/>
      <c r="M7" s="90"/>
      <c r="N7" s="92">
        <v>0</v>
      </c>
      <c r="O7" s="90">
        <v>0</v>
      </c>
      <c r="P7" s="92">
        <v>0</v>
      </c>
      <c r="Q7" s="90">
        <v>0</v>
      </c>
      <c r="R7" s="92">
        <v>0</v>
      </c>
      <c r="S7" s="90">
        <v>0</v>
      </c>
      <c r="T7" s="111">
        <v>2</v>
      </c>
      <c r="U7" s="111">
        <v>2</v>
      </c>
      <c r="V7" s="93"/>
      <c r="W7" s="93">
        <v>0</v>
      </c>
      <c r="X7" s="92">
        <v>0</v>
      </c>
      <c r="Y7" s="93"/>
      <c r="Z7" s="104" t="s">
        <v>268</v>
      </c>
      <c r="AA7" s="105"/>
      <c r="AB7" s="156"/>
      <c r="AC7" s="105"/>
      <c r="AD7" s="156"/>
      <c r="AE7" s="163"/>
      <c r="AF7" s="222" t="s">
        <v>573</v>
      </c>
    </row>
    <row r="8" spans="2:32" ht="12.75" customHeight="1">
      <c r="B8" s="87" t="s">
        <v>20</v>
      </c>
      <c r="C8" s="87" t="s">
        <v>21</v>
      </c>
      <c r="D8" s="107">
        <v>60</v>
      </c>
      <c r="E8" s="101">
        <v>1</v>
      </c>
      <c r="F8" s="107">
        <v>1</v>
      </c>
      <c r="G8" s="107">
        <v>1</v>
      </c>
      <c r="H8" s="89" t="s">
        <v>11</v>
      </c>
      <c r="I8" s="90">
        <v>76540</v>
      </c>
      <c r="J8" s="91">
        <v>597</v>
      </c>
      <c r="K8" s="91"/>
      <c r="L8" s="90">
        <v>1</v>
      </c>
      <c r="M8" s="90">
        <v>1</v>
      </c>
      <c r="N8" s="92"/>
      <c r="O8" s="90">
        <v>1</v>
      </c>
      <c r="P8" s="92">
        <v>1</v>
      </c>
      <c r="Q8" s="91">
        <v>1</v>
      </c>
      <c r="R8" s="92">
        <v>1</v>
      </c>
      <c r="S8" s="91"/>
      <c r="T8" s="90">
        <v>1</v>
      </c>
      <c r="U8" s="92">
        <v>1</v>
      </c>
      <c r="V8" s="93"/>
      <c r="W8" s="93"/>
      <c r="X8" s="92">
        <v>1</v>
      </c>
      <c r="Y8" s="94"/>
      <c r="Z8" s="95"/>
      <c r="AA8" s="105"/>
      <c r="AB8" s="156"/>
      <c r="AC8" s="105"/>
      <c r="AD8" s="156"/>
      <c r="AE8" s="162"/>
      <c r="AF8" s="96"/>
    </row>
    <row r="9" spans="2:32" ht="12.75" customHeight="1">
      <c r="B9" s="87" t="s">
        <v>22</v>
      </c>
      <c r="C9" s="87" t="s">
        <v>23</v>
      </c>
      <c r="D9" s="107">
        <v>60</v>
      </c>
      <c r="E9" s="101">
        <v>1</v>
      </c>
      <c r="F9" s="107">
        <v>1</v>
      </c>
      <c r="G9" s="107">
        <v>1</v>
      </c>
      <c r="H9" s="89" t="s">
        <v>24</v>
      </c>
      <c r="I9" s="90">
        <v>89705</v>
      </c>
      <c r="J9" s="99">
        <v>1166</v>
      </c>
      <c r="K9" s="91">
        <v>0</v>
      </c>
      <c r="L9" s="91"/>
      <c r="M9" s="91"/>
      <c r="N9" s="92">
        <v>0</v>
      </c>
      <c r="O9" s="91">
        <v>0</v>
      </c>
      <c r="P9" s="92">
        <v>1</v>
      </c>
      <c r="Q9" s="91">
        <v>1</v>
      </c>
      <c r="R9" s="92">
        <v>1</v>
      </c>
      <c r="S9" s="91">
        <v>0</v>
      </c>
      <c r="T9" s="90">
        <v>1</v>
      </c>
      <c r="U9" s="92">
        <v>1</v>
      </c>
      <c r="V9" s="93"/>
      <c r="W9" s="93">
        <v>0</v>
      </c>
      <c r="X9" s="92">
        <v>1</v>
      </c>
      <c r="Y9" s="94"/>
      <c r="Z9" s="95"/>
      <c r="AA9" s="105"/>
      <c r="AB9" s="156"/>
      <c r="AC9" s="105"/>
      <c r="AD9" s="156"/>
      <c r="AE9" s="162"/>
      <c r="AF9" s="96"/>
    </row>
    <row r="10" spans="2:32" ht="12.75" customHeight="1">
      <c r="B10" s="87" t="s">
        <v>25</v>
      </c>
      <c r="C10" s="87" t="s">
        <v>26</v>
      </c>
      <c r="D10" s="107">
        <v>60</v>
      </c>
      <c r="E10" s="101">
        <v>1</v>
      </c>
      <c r="F10" s="107">
        <v>1</v>
      </c>
      <c r="G10" s="107">
        <v>1</v>
      </c>
      <c r="H10" s="89" t="s">
        <v>11</v>
      </c>
      <c r="I10" s="90">
        <v>76540</v>
      </c>
      <c r="J10" s="91">
        <v>597</v>
      </c>
      <c r="K10" s="91"/>
      <c r="L10" s="90">
        <v>1</v>
      </c>
      <c r="M10" s="90">
        <v>1</v>
      </c>
      <c r="N10" s="92"/>
      <c r="O10" s="90">
        <v>1</v>
      </c>
      <c r="P10" s="92">
        <v>1</v>
      </c>
      <c r="Q10" s="91">
        <v>1</v>
      </c>
      <c r="R10" s="92">
        <v>1</v>
      </c>
      <c r="S10" s="91"/>
      <c r="T10" s="90">
        <v>1</v>
      </c>
      <c r="U10" s="92">
        <v>1</v>
      </c>
      <c r="V10" s="93"/>
      <c r="W10" s="93"/>
      <c r="X10" s="92">
        <v>1</v>
      </c>
      <c r="Y10" s="94"/>
      <c r="Z10" s="95"/>
      <c r="AA10" s="105"/>
      <c r="AB10" s="156"/>
      <c r="AC10" s="105"/>
      <c r="AD10" s="156"/>
      <c r="AE10" s="162"/>
      <c r="AF10" s="96"/>
    </row>
    <row r="11" spans="2:32" ht="12.75" customHeight="1">
      <c r="B11" s="87" t="s">
        <v>27</v>
      </c>
      <c r="C11" s="87" t="s">
        <v>28</v>
      </c>
      <c r="D11" s="107">
        <v>60</v>
      </c>
      <c r="E11" s="101">
        <v>1</v>
      </c>
      <c r="F11" s="107">
        <v>1</v>
      </c>
      <c r="G11" s="107">
        <v>1</v>
      </c>
      <c r="H11" s="89" t="s">
        <v>11</v>
      </c>
      <c r="I11" s="90"/>
      <c r="J11" s="91">
        <v>576</v>
      </c>
      <c r="K11" s="91"/>
      <c r="L11" s="91"/>
      <c r="M11" s="91">
        <v>1</v>
      </c>
      <c r="N11" s="92"/>
      <c r="O11" s="91">
        <v>1</v>
      </c>
      <c r="P11" s="92"/>
      <c r="Q11" s="91">
        <v>1</v>
      </c>
      <c r="R11" s="92">
        <v>1</v>
      </c>
      <c r="S11" s="91"/>
      <c r="T11" s="90">
        <v>1</v>
      </c>
      <c r="U11" s="92">
        <v>1</v>
      </c>
      <c r="V11" s="93"/>
      <c r="W11" s="93"/>
      <c r="X11" s="92"/>
      <c r="Y11" s="94"/>
      <c r="Z11" s="95"/>
      <c r="AA11" s="105"/>
      <c r="AB11" s="156"/>
      <c r="AC11" s="105"/>
      <c r="AD11" s="156"/>
      <c r="AE11" s="162"/>
      <c r="AF11" s="96"/>
    </row>
    <row r="12" spans="2:32" ht="12.75" customHeight="1">
      <c r="B12" s="87" t="s">
        <v>29</v>
      </c>
      <c r="C12" s="87" t="s">
        <v>411</v>
      </c>
      <c r="D12" s="107">
        <v>120</v>
      </c>
      <c r="E12" s="101">
        <v>2</v>
      </c>
      <c r="F12" s="97">
        <v>2</v>
      </c>
      <c r="G12" s="97">
        <v>1</v>
      </c>
      <c r="H12" s="89" t="s">
        <v>14</v>
      </c>
      <c r="I12" s="90">
        <v>79924</v>
      </c>
      <c r="J12" s="91">
        <v>1</v>
      </c>
      <c r="K12" s="91"/>
      <c r="L12" s="91"/>
      <c r="M12" s="91"/>
      <c r="N12" s="92">
        <v>2</v>
      </c>
      <c r="O12" s="91"/>
      <c r="P12" s="92"/>
      <c r="Q12" s="91"/>
      <c r="R12" s="92"/>
      <c r="S12" s="91"/>
      <c r="T12" s="90"/>
      <c r="U12" s="111">
        <v>0</v>
      </c>
      <c r="V12" s="93">
        <v>2</v>
      </c>
      <c r="W12" s="93"/>
      <c r="X12" s="92">
        <v>2</v>
      </c>
      <c r="Y12" s="94"/>
      <c r="Z12" s="95"/>
      <c r="AA12" s="105"/>
      <c r="AB12" s="156"/>
      <c r="AC12" s="105"/>
      <c r="AD12" s="156"/>
      <c r="AE12" s="162"/>
      <c r="AF12" s="96" t="s">
        <v>566</v>
      </c>
    </row>
    <row r="13" spans="2:32" ht="12.75" customHeight="1">
      <c r="B13" s="87" t="s">
        <v>180</v>
      </c>
      <c r="C13" s="87"/>
      <c r="D13" s="107">
        <v>60</v>
      </c>
      <c r="E13" s="101">
        <v>1</v>
      </c>
      <c r="F13" s="97">
        <v>1</v>
      </c>
      <c r="G13" s="97">
        <v>1</v>
      </c>
      <c r="H13" s="89" t="s">
        <v>14</v>
      </c>
      <c r="I13" s="90">
        <v>79934</v>
      </c>
      <c r="J13" s="91">
        <v>7</v>
      </c>
      <c r="K13" s="91"/>
      <c r="L13" s="91"/>
      <c r="M13" s="91"/>
      <c r="N13" s="92"/>
      <c r="O13" s="91"/>
      <c r="P13" s="92">
        <v>1</v>
      </c>
      <c r="Q13" s="91"/>
      <c r="R13" s="92"/>
      <c r="S13" s="91"/>
      <c r="T13" s="90">
        <v>1</v>
      </c>
      <c r="U13" s="92">
        <v>1</v>
      </c>
      <c r="V13" s="93"/>
      <c r="W13" s="93"/>
      <c r="X13" s="92"/>
      <c r="Y13" s="94"/>
      <c r="Z13" s="95" t="s">
        <v>268</v>
      </c>
      <c r="AA13" s="105"/>
      <c r="AB13" s="156"/>
      <c r="AC13" s="105"/>
      <c r="AD13" s="156"/>
      <c r="AE13" s="162"/>
      <c r="AF13" s="96"/>
    </row>
    <row r="14" spans="2:32" ht="12.75" customHeight="1">
      <c r="B14" s="87" t="s">
        <v>30</v>
      </c>
      <c r="C14" s="87" t="s">
        <v>31</v>
      </c>
      <c r="D14" s="107">
        <v>120</v>
      </c>
      <c r="E14" s="101">
        <v>2</v>
      </c>
      <c r="F14" s="97">
        <v>1</v>
      </c>
      <c r="G14" s="97">
        <v>1</v>
      </c>
      <c r="H14" s="89" t="s">
        <v>11</v>
      </c>
      <c r="I14" s="90">
        <v>78413</v>
      </c>
      <c r="J14" s="91">
        <v>707</v>
      </c>
      <c r="K14" s="91"/>
      <c r="L14" s="91">
        <v>1</v>
      </c>
      <c r="M14" s="91"/>
      <c r="N14" s="92"/>
      <c r="O14" s="91">
        <v>0</v>
      </c>
      <c r="P14" s="92"/>
      <c r="Q14" s="91">
        <v>0</v>
      </c>
      <c r="R14" s="92">
        <v>0</v>
      </c>
      <c r="S14" s="91"/>
      <c r="T14" s="90">
        <v>2</v>
      </c>
      <c r="U14" s="92">
        <v>2</v>
      </c>
      <c r="V14" s="93"/>
      <c r="W14" s="93"/>
      <c r="X14" s="92"/>
      <c r="Y14" s="94"/>
      <c r="Z14" s="95"/>
      <c r="AA14" s="105"/>
      <c r="AB14" s="156"/>
      <c r="AC14" s="105"/>
      <c r="AD14" s="156"/>
      <c r="AE14" s="162"/>
      <c r="AF14" s="96"/>
    </row>
    <row r="15" spans="1:32" ht="12.75" customHeight="1">
      <c r="A15" s="86" t="s">
        <v>334</v>
      </c>
      <c r="B15" s="108" t="s">
        <v>32</v>
      </c>
      <c r="C15" s="109" t="s">
        <v>256</v>
      </c>
      <c r="D15" s="101">
        <v>120</v>
      </c>
      <c r="E15" s="101">
        <v>2</v>
      </c>
      <c r="F15" s="97">
        <v>2</v>
      </c>
      <c r="G15" s="97">
        <v>1</v>
      </c>
      <c r="H15" s="89" t="s">
        <v>11</v>
      </c>
      <c r="I15" s="90">
        <v>76016</v>
      </c>
      <c r="J15" s="91">
        <v>618</v>
      </c>
      <c r="K15" s="91"/>
      <c r="L15" s="91">
        <v>2</v>
      </c>
      <c r="M15" s="91">
        <v>2</v>
      </c>
      <c r="N15" s="92">
        <v>2</v>
      </c>
      <c r="O15" s="91">
        <v>2</v>
      </c>
      <c r="P15" s="92"/>
      <c r="Q15" s="91">
        <v>2</v>
      </c>
      <c r="R15" s="92">
        <v>2</v>
      </c>
      <c r="S15" s="91"/>
      <c r="T15" s="90">
        <v>2</v>
      </c>
      <c r="U15" s="92">
        <v>2</v>
      </c>
      <c r="V15" s="93"/>
      <c r="W15" s="93"/>
      <c r="X15" s="92">
        <v>2</v>
      </c>
      <c r="Y15" s="94"/>
      <c r="Z15" s="95"/>
      <c r="AA15" s="105"/>
      <c r="AB15" s="156"/>
      <c r="AC15" s="105"/>
      <c r="AD15" s="156"/>
      <c r="AE15" s="162" t="s">
        <v>373</v>
      </c>
      <c r="AF15" s="96"/>
    </row>
    <row r="16" spans="2:32" ht="12.75" customHeight="1">
      <c r="B16" s="87" t="s">
        <v>35</v>
      </c>
      <c r="C16" s="110"/>
      <c r="D16" s="107">
        <v>60</v>
      </c>
      <c r="E16" s="101">
        <v>1</v>
      </c>
      <c r="F16" s="97">
        <v>1</v>
      </c>
      <c r="G16" s="97">
        <v>1</v>
      </c>
      <c r="H16" s="89" t="s">
        <v>14</v>
      </c>
      <c r="I16" s="90">
        <v>79912</v>
      </c>
      <c r="J16" s="91">
        <v>18</v>
      </c>
      <c r="K16" s="91">
        <v>0</v>
      </c>
      <c r="L16" s="91"/>
      <c r="M16" s="91"/>
      <c r="N16" s="92">
        <v>0</v>
      </c>
      <c r="O16" s="91">
        <v>0</v>
      </c>
      <c r="P16" s="92">
        <v>1</v>
      </c>
      <c r="Q16" s="91">
        <v>0</v>
      </c>
      <c r="R16" s="92">
        <v>0</v>
      </c>
      <c r="S16" s="91">
        <v>0</v>
      </c>
      <c r="T16" s="90">
        <v>0</v>
      </c>
      <c r="U16" s="92">
        <v>1</v>
      </c>
      <c r="V16" s="93"/>
      <c r="W16" s="93">
        <v>0</v>
      </c>
      <c r="X16" s="92">
        <v>0</v>
      </c>
      <c r="Y16" s="94"/>
      <c r="Z16" s="95"/>
      <c r="AA16" s="105"/>
      <c r="AB16" s="156"/>
      <c r="AC16" s="105"/>
      <c r="AD16" s="156"/>
      <c r="AE16" s="162"/>
      <c r="AF16" s="96"/>
    </row>
    <row r="17" spans="2:32" ht="12.75" customHeight="1">
      <c r="B17" s="87" t="s">
        <v>185</v>
      </c>
      <c r="C17" s="108" t="s">
        <v>186</v>
      </c>
      <c r="D17" s="107">
        <v>60</v>
      </c>
      <c r="E17" s="101">
        <v>1</v>
      </c>
      <c r="F17" s="97">
        <v>1</v>
      </c>
      <c r="G17" s="97">
        <v>1</v>
      </c>
      <c r="H17" s="89" t="s">
        <v>11</v>
      </c>
      <c r="I17" s="90">
        <v>78244</v>
      </c>
      <c r="J17" s="91">
        <v>566</v>
      </c>
      <c r="K17" s="91"/>
      <c r="L17" s="91">
        <v>1</v>
      </c>
      <c r="M17" s="91">
        <v>1</v>
      </c>
      <c r="N17" s="92">
        <v>1</v>
      </c>
      <c r="O17" s="91">
        <v>1</v>
      </c>
      <c r="P17" s="92">
        <v>1</v>
      </c>
      <c r="Q17" s="91">
        <v>1</v>
      </c>
      <c r="R17" s="92">
        <v>1</v>
      </c>
      <c r="S17" s="91">
        <v>1</v>
      </c>
      <c r="T17" s="90">
        <v>1</v>
      </c>
      <c r="U17" s="92">
        <v>1</v>
      </c>
      <c r="V17" s="93"/>
      <c r="W17" s="93"/>
      <c r="X17" s="92"/>
      <c r="Y17" s="94"/>
      <c r="Z17" s="95"/>
      <c r="AA17" s="105"/>
      <c r="AB17" s="156"/>
      <c r="AC17" s="105"/>
      <c r="AD17" s="156"/>
      <c r="AE17" s="162"/>
      <c r="AF17" s="96"/>
    </row>
    <row r="18" spans="2:32" ht="12.75" customHeight="1">
      <c r="B18" s="157" t="s">
        <v>574</v>
      </c>
      <c r="C18" s="108"/>
      <c r="D18" s="219">
        <v>60</v>
      </c>
      <c r="E18" s="219">
        <v>1</v>
      </c>
      <c r="F18" s="97">
        <v>1</v>
      </c>
      <c r="G18" s="97">
        <v>1</v>
      </c>
      <c r="H18" s="89" t="s">
        <v>14</v>
      </c>
      <c r="I18" s="90"/>
      <c r="J18" s="91"/>
      <c r="K18" s="91"/>
      <c r="L18" s="91"/>
      <c r="M18" s="91"/>
      <c r="N18" s="92"/>
      <c r="O18" s="91"/>
      <c r="P18" s="92"/>
      <c r="Q18" s="91"/>
      <c r="R18" s="92"/>
      <c r="S18" s="91"/>
      <c r="T18" s="90"/>
      <c r="U18" s="92"/>
      <c r="V18" s="93"/>
      <c r="W18" s="93"/>
      <c r="X18" s="92"/>
      <c r="Y18" s="94"/>
      <c r="Z18" s="95"/>
      <c r="AA18" s="105"/>
      <c r="AB18" s="156"/>
      <c r="AC18" s="105"/>
      <c r="AD18" s="156"/>
      <c r="AE18" s="162"/>
      <c r="AF18" s="222" t="s">
        <v>572</v>
      </c>
    </row>
    <row r="19" spans="1:32" ht="12.75" customHeight="1">
      <c r="A19" s="86">
        <v>147</v>
      </c>
      <c r="B19" s="87" t="s">
        <v>270</v>
      </c>
      <c r="C19" s="87"/>
      <c r="D19" s="101">
        <v>60</v>
      </c>
      <c r="E19" s="101">
        <v>1</v>
      </c>
      <c r="F19" s="88">
        <v>1</v>
      </c>
      <c r="G19" s="97">
        <v>1</v>
      </c>
      <c r="H19" s="89" t="s">
        <v>14</v>
      </c>
      <c r="I19" s="90">
        <v>79924</v>
      </c>
      <c r="J19" s="91">
        <v>1</v>
      </c>
      <c r="K19" s="91">
        <v>0</v>
      </c>
      <c r="L19" s="91"/>
      <c r="M19" s="91"/>
      <c r="N19" s="92">
        <v>0</v>
      </c>
      <c r="O19" s="91">
        <v>0</v>
      </c>
      <c r="P19" s="92">
        <v>0</v>
      </c>
      <c r="Q19" s="91">
        <v>0</v>
      </c>
      <c r="R19" s="92">
        <v>1</v>
      </c>
      <c r="S19" s="91">
        <v>0</v>
      </c>
      <c r="T19" s="90">
        <v>0</v>
      </c>
      <c r="U19" s="92">
        <v>1</v>
      </c>
      <c r="V19" s="93"/>
      <c r="W19" s="93">
        <v>0</v>
      </c>
      <c r="X19" s="92">
        <v>0</v>
      </c>
      <c r="Y19" s="94"/>
      <c r="Z19" s="95"/>
      <c r="AA19" s="105"/>
      <c r="AB19" s="156"/>
      <c r="AC19" s="105"/>
      <c r="AD19" s="156"/>
      <c r="AE19" s="162"/>
      <c r="AF19" s="96"/>
    </row>
    <row r="20" spans="2:32" ht="12.75" customHeight="1">
      <c r="B20" s="87" t="s">
        <v>152</v>
      </c>
      <c r="C20" s="87"/>
      <c r="D20" s="107">
        <v>60</v>
      </c>
      <c r="E20" s="101">
        <v>1</v>
      </c>
      <c r="F20" s="97">
        <v>1</v>
      </c>
      <c r="G20" s="97">
        <v>1</v>
      </c>
      <c r="H20" s="89" t="s">
        <v>14</v>
      </c>
      <c r="I20" s="90">
        <v>79936</v>
      </c>
      <c r="J20" s="91">
        <v>19</v>
      </c>
      <c r="K20" s="91"/>
      <c r="L20" s="91">
        <v>1</v>
      </c>
      <c r="M20" s="91"/>
      <c r="N20" s="92">
        <v>1</v>
      </c>
      <c r="O20" s="91"/>
      <c r="P20" s="92">
        <v>1</v>
      </c>
      <c r="Q20" s="91">
        <v>1</v>
      </c>
      <c r="R20" s="92">
        <v>1</v>
      </c>
      <c r="S20" s="91"/>
      <c r="T20" s="90"/>
      <c r="U20" s="92">
        <v>1</v>
      </c>
      <c r="V20" s="93"/>
      <c r="W20" s="93"/>
      <c r="X20" s="92">
        <v>1</v>
      </c>
      <c r="Y20" s="94"/>
      <c r="Z20" s="95"/>
      <c r="AA20" s="105"/>
      <c r="AB20" s="156"/>
      <c r="AC20" s="105"/>
      <c r="AD20" s="156"/>
      <c r="AE20" s="162"/>
      <c r="AF20" s="96"/>
    </row>
    <row r="21" spans="1:32" s="100" customFormat="1" ht="12.75" customHeight="1">
      <c r="A21" s="100" t="s">
        <v>336</v>
      </c>
      <c r="B21" s="87" t="s">
        <v>258</v>
      </c>
      <c r="C21" s="87" t="s">
        <v>502</v>
      </c>
      <c r="D21" s="101">
        <v>120</v>
      </c>
      <c r="E21" s="101">
        <v>2</v>
      </c>
      <c r="F21" s="102">
        <v>2</v>
      </c>
      <c r="G21" s="102">
        <v>1</v>
      </c>
      <c r="H21" s="103" t="s">
        <v>34</v>
      </c>
      <c r="I21" s="90">
        <v>88011</v>
      </c>
      <c r="J21" s="90">
        <v>47</v>
      </c>
      <c r="K21" s="90"/>
      <c r="L21" s="90"/>
      <c r="M21" s="90"/>
      <c r="N21" s="92"/>
      <c r="O21" s="90"/>
      <c r="P21" s="92"/>
      <c r="Q21" s="90"/>
      <c r="R21" s="92"/>
      <c r="S21" s="90">
        <v>1</v>
      </c>
      <c r="T21" s="90">
        <v>1</v>
      </c>
      <c r="U21" s="92">
        <v>2</v>
      </c>
      <c r="V21" s="93"/>
      <c r="W21" s="93"/>
      <c r="X21" s="92"/>
      <c r="Y21" s="93"/>
      <c r="Z21" s="104"/>
      <c r="AA21" s="105"/>
      <c r="AB21" s="156"/>
      <c r="AC21" s="105"/>
      <c r="AD21" s="156"/>
      <c r="AE21" s="163"/>
      <c r="AF21" s="105"/>
    </row>
    <row r="22" spans="2:32" ht="12.75" customHeight="1">
      <c r="B22" s="87" t="s">
        <v>36</v>
      </c>
      <c r="C22" s="87" t="s">
        <v>140</v>
      </c>
      <c r="D22" s="107">
        <v>120</v>
      </c>
      <c r="E22" s="101">
        <v>2</v>
      </c>
      <c r="F22" s="97">
        <v>2</v>
      </c>
      <c r="G22" s="97">
        <v>1</v>
      </c>
      <c r="H22" s="89" t="s">
        <v>38</v>
      </c>
      <c r="I22" s="90">
        <v>85281</v>
      </c>
      <c r="J22" s="91">
        <v>427</v>
      </c>
      <c r="K22" s="91"/>
      <c r="L22" s="91"/>
      <c r="M22" s="91"/>
      <c r="N22" s="92"/>
      <c r="O22" s="91"/>
      <c r="P22" s="92"/>
      <c r="Q22" s="91"/>
      <c r="R22" s="92"/>
      <c r="S22" s="91"/>
      <c r="T22" s="90">
        <v>2</v>
      </c>
      <c r="U22" s="92">
        <v>2</v>
      </c>
      <c r="V22" s="93"/>
      <c r="W22" s="93"/>
      <c r="X22" s="92">
        <v>2</v>
      </c>
      <c r="Y22" s="94"/>
      <c r="Z22" s="95"/>
      <c r="AA22" s="105"/>
      <c r="AB22" s="156"/>
      <c r="AC22" s="105"/>
      <c r="AD22" s="156"/>
      <c r="AE22" s="162"/>
      <c r="AF22" s="96"/>
    </row>
    <row r="23" spans="2:32" ht="12.75" customHeight="1">
      <c r="B23" s="87" t="s">
        <v>39</v>
      </c>
      <c r="C23" s="87" t="s">
        <v>40</v>
      </c>
      <c r="D23" s="107">
        <v>120</v>
      </c>
      <c r="E23" s="101">
        <v>2</v>
      </c>
      <c r="F23" s="97">
        <v>2</v>
      </c>
      <c r="G23" s="97">
        <v>1</v>
      </c>
      <c r="H23" s="89" t="s">
        <v>14</v>
      </c>
      <c r="I23" s="90">
        <v>79936</v>
      </c>
      <c r="J23" s="91">
        <v>19</v>
      </c>
      <c r="K23" s="91">
        <v>3</v>
      </c>
      <c r="L23" s="91">
        <v>1</v>
      </c>
      <c r="M23" s="91">
        <v>1</v>
      </c>
      <c r="N23" s="92">
        <v>1</v>
      </c>
      <c r="O23" s="91">
        <v>1</v>
      </c>
      <c r="P23" s="92">
        <v>1</v>
      </c>
      <c r="Q23" s="91">
        <v>1</v>
      </c>
      <c r="R23" s="92">
        <v>1</v>
      </c>
      <c r="S23" s="91">
        <v>0</v>
      </c>
      <c r="T23" s="90">
        <v>1</v>
      </c>
      <c r="U23" s="92">
        <v>2</v>
      </c>
      <c r="V23" s="93"/>
      <c r="W23" s="93">
        <v>0</v>
      </c>
      <c r="X23" s="92">
        <v>1</v>
      </c>
      <c r="Y23" s="94"/>
      <c r="Z23" s="95"/>
      <c r="AA23" s="105"/>
      <c r="AB23" s="156"/>
      <c r="AC23" s="105"/>
      <c r="AD23" s="156"/>
      <c r="AE23" s="162" t="s">
        <v>372</v>
      </c>
      <c r="AF23" s="96"/>
    </row>
    <row r="24" spans="2:32" ht="12.75" customHeight="1">
      <c r="B24" s="87" t="s">
        <v>41</v>
      </c>
      <c r="C24" s="87" t="s">
        <v>42</v>
      </c>
      <c r="D24" s="107">
        <v>120</v>
      </c>
      <c r="E24" s="101">
        <v>2</v>
      </c>
      <c r="F24" s="97">
        <v>2</v>
      </c>
      <c r="G24" s="97">
        <v>1</v>
      </c>
      <c r="H24" s="89" t="s">
        <v>43</v>
      </c>
      <c r="I24" s="90">
        <v>92807</v>
      </c>
      <c r="J24" s="91">
        <v>777</v>
      </c>
      <c r="K24" s="91">
        <v>0</v>
      </c>
      <c r="L24" s="91"/>
      <c r="M24" s="91"/>
      <c r="N24" s="92">
        <v>2</v>
      </c>
      <c r="O24" s="91">
        <v>2</v>
      </c>
      <c r="P24" s="92">
        <v>2</v>
      </c>
      <c r="Q24" s="91">
        <v>0</v>
      </c>
      <c r="R24" s="92">
        <v>2</v>
      </c>
      <c r="S24" s="91">
        <v>0</v>
      </c>
      <c r="T24" s="90">
        <v>0</v>
      </c>
      <c r="U24" s="92">
        <v>2</v>
      </c>
      <c r="V24" s="93"/>
      <c r="W24" s="93">
        <v>0</v>
      </c>
      <c r="X24" s="92">
        <v>2</v>
      </c>
      <c r="Y24" s="94"/>
      <c r="Z24" s="95"/>
      <c r="AA24" s="105"/>
      <c r="AB24" s="156"/>
      <c r="AC24" s="105"/>
      <c r="AD24" s="156"/>
      <c r="AE24" s="162"/>
      <c r="AF24" s="96"/>
    </row>
    <row r="25" spans="2:32" ht="12.75" customHeight="1">
      <c r="B25" s="87" t="s">
        <v>44</v>
      </c>
      <c r="C25" s="87"/>
      <c r="D25" s="107">
        <v>60</v>
      </c>
      <c r="E25" s="101">
        <v>1</v>
      </c>
      <c r="F25" s="97">
        <v>1</v>
      </c>
      <c r="G25" s="97">
        <v>1</v>
      </c>
      <c r="H25" s="89" t="s">
        <v>11</v>
      </c>
      <c r="I25" s="90">
        <v>78628</v>
      </c>
      <c r="J25" s="91">
        <v>579</v>
      </c>
      <c r="K25" s="91">
        <v>1</v>
      </c>
      <c r="L25" s="91">
        <v>1</v>
      </c>
      <c r="M25" s="91">
        <v>1</v>
      </c>
      <c r="N25" s="92">
        <v>1</v>
      </c>
      <c r="O25" s="91">
        <v>1</v>
      </c>
      <c r="P25" s="92">
        <v>1</v>
      </c>
      <c r="Q25" s="91">
        <v>1</v>
      </c>
      <c r="R25" s="92">
        <v>1</v>
      </c>
      <c r="S25" s="91"/>
      <c r="T25" s="90">
        <v>1</v>
      </c>
      <c r="U25" s="92">
        <v>1</v>
      </c>
      <c r="V25" s="93"/>
      <c r="W25" s="93"/>
      <c r="X25" s="92">
        <v>1</v>
      </c>
      <c r="Y25" s="94"/>
      <c r="Z25" s="95"/>
      <c r="AA25" s="105"/>
      <c r="AB25" s="156"/>
      <c r="AC25" s="105"/>
      <c r="AD25" s="156"/>
      <c r="AE25" s="162" t="s">
        <v>370</v>
      </c>
      <c r="AF25" s="96"/>
    </row>
    <row r="26" spans="1:32" ht="12.75" customHeight="1">
      <c r="A26" s="86" t="s">
        <v>391</v>
      </c>
      <c r="B26" s="87" t="s">
        <v>33</v>
      </c>
      <c r="C26" s="87" t="s">
        <v>412</v>
      </c>
      <c r="D26" s="101">
        <v>120</v>
      </c>
      <c r="E26" s="107">
        <v>2</v>
      </c>
      <c r="F26" s="88">
        <v>2</v>
      </c>
      <c r="G26" s="97">
        <v>1</v>
      </c>
      <c r="H26" s="89" t="s">
        <v>34</v>
      </c>
      <c r="I26" s="90">
        <v>87901</v>
      </c>
      <c r="J26" s="91">
        <v>126</v>
      </c>
      <c r="K26" s="91">
        <v>0</v>
      </c>
      <c r="L26" s="91"/>
      <c r="M26" s="91"/>
      <c r="N26" s="92">
        <v>0</v>
      </c>
      <c r="O26" s="91">
        <v>0</v>
      </c>
      <c r="P26" s="92">
        <v>2</v>
      </c>
      <c r="Q26" s="91">
        <v>2</v>
      </c>
      <c r="R26" s="92">
        <v>0</v>
      </c>
      <c r="S26" s="91">
        <v>0</v>
      </c>
      <c r="T26" s="90">
        <v>0</v>
      </c>
      <c r="U26" s="92">
        <v>2</v>
      </c>
      <c r="V26" s="93"/>
      <c r="W26" s="93">
        <v>0</v>
      </c>
      <c r="X26" s="92">
        <v>2</v>
      </c>
      <c r="Y26" s="94"/>
      <c r="Z26" s="95"/>
      <c r="AA26" s="105"/>
      <c r="AB26" s="156"/>
      <c r="AC26" s="105"/>
      <c r="AD26" s="156"/>
      <c r="AE26" s="162"/>
      <c r="AF26" s="96"/>
    </row>
    <row r="27" spans="1:32" ht="12.75" customHeight="1">
      <c r="A27" s="86">
        <v>161</v>
      </c>
      <c r="B27" s="87" t="s">
        <v>245</v>
      </c>
      <c r="C27" s="87"/>
      <c r="D27" s="101">
        <v>60</v>
      </c>
      <c r="E27" s="188">
        <v>1</v>
      </c>
      <c r="F27" s="88">
        <v>1</v>
      </c>
      <c r="G27" s="97">
        <v>1</v>
      </c>
      <c r="H27" s="89" t="s">
        <v>246</v>
      </c>
      <c r="I27" s="90">
        <v>48888</v>
      </c>
      <c r="J27" s="99">
        <v>1674</v>
      </c>
      <c r="K27" s="91"/>
      <c r="L27" s="91"/>
      <c r="M27" s="91"/>
      <c r="N27" s="92"/>
      <c r="O27" s="91">
        <v>1</v>
      </c>
      <c r="P27" s="92">
        <v>1</v>
      </c>
      <c r="Q27" s="91">
        <v>1</v>
      </c>
      <c r="R27" s="92">
        <v>1</v>
      </c>
      <c r="S27" s="91"/>
      <c r="T27" s="90"/>
      <c r="U27" s="92">
        <v>1</v>
      </c>
      <c r="V27" s="93"/>
      <c r="W27" s="93"/>
      <c r="X27" s="92"/>
      <c r="Y27" s="94"/>
      <c r="Z27" s="95"/>
      <c r="AA27" s="105"/>
      <c r="AB27" s="156"/>
      <c r="AC27" s="105"/>
      <c r="AD27" s="156"/>
      <c r="AE27" s="162"/>
      <c r="AF27" s="96"/>
    </row>
    <row r="28" spans="2:32" ht="12.75" customHeight="1">
      <c r="B28" s="87" t="s">
        <v>45</v>
      </c>
      <c r="C28" s="87" t="s">
        <v>46</v>
      </c>
      <c r="D28" s="107">
        <v>120</v>
      </c>
      <c r="E28" s="101">
        <v>2</v>
      </c>
      <c r="F28" s="97">
        <v>2</v>
      </c>
      <c r="G28" s="97">
        <v>1</v>
      </c>
      <c r="H28" s="89" t="s">
        <v>14</v>
      </c>
      <c r="I28" s="90">
        <v>77088</v>
      </c>
      <c r="J28" s="91">
        <v>26</v>
      </c>
      <c r="K28" s="91"/>
      <c r="L28" s="91"/>
      <c r="M28" s="91"/>
      <c r="N28" s="92">
        <v>2</v>
      </c>
      <c r="O28" s="91"/>
      <c r="P28" s="92"/>
      <c r="Q28" s="91"/>
      <c r="R28" s="92"/>
      <c r="S28" s="91"/>
      <c r="T28" s="90"/>
      <c r="U28" s="92">
        <v>2</v>
      </c>
      <c r="V28" s="93"/>
      <c r="W28" s="93"/>
      <c r="X28" s="92"/>
      <c r="Y28" s="94"/>
      <c r="Z28" s="95"/>
      <c r="AA28" s="105"/>
      <c r="AB28" s="156"/>
      <c r="AC28" s="105"/>
      <c r="AD28" s="156"/>
      <c r="AE28" s="162"/>
      <c r="AF28" s="96"/>
    </row>
    <row r="29" spans="2:32" ht="12.75" customHeight="1">
      <c r="B29" s="87" t="s">
        <v>47</v>
      </c>
      <c r="C29" s="87" t="s">
        <v>413</v>
      </c>
      <c r="D29" s="107">
        <v>120</v>
      </c>
      <c r="E29" s="101">
        <v>2</v>
      </c>
      <c r="F29" s="97">
        <v>2</v>
      </c>
      <c r="G29" s="97">
        <v>1</v>
      </c>
      <c r="H29" s="89" t="s">
        <v>11</v>
      </c>
      <c r="I29" s="90">
        <v>78602</v>
      </c>
      <c r="J29" s="91">
        <v>609</v>
      </c>
      <c r="K29" s="91">
        <v>0</v>
      </c>
      <c r="L29" s="91"/>
      <c r="M29" s="91"/>
      <c r="N29" s="92">
        <v>0</v>
      </c>
      <c r="O29" s="111" t="s">
        <v>381</v>
      </c>
      <c r="P29" s="92">
        <v>0</v>
      </c>
      <c r="Q29" s="91">
        <v>2</v>
      </c>
      <c r="R29" s="92">
        <v>2</v>
      </c>
      <c r="S29" s="91">
        <v>0</v>
      </c>
      <c r="T29" s="90">
        <v>2</v>
      </c>
      <c r="U29" s="92">
        <v>2</v>
      </c>
      <c r="V29" s="93"/>
      <c r="W29" s="93">
        <v>0</v>
      </c>
      <c r="X29" s="92">
        <v>2</v>
      </c>
      <c r="Y29" s="94"/>
      <c r="Z29" s="95"/>
      <c r="AA29" s="105"/>
      <c r="AB29" s="156"/>
      <c r="AC29" s="105"/>
      <c r="AD29" s="156"/>
      <c r="AE29" s="162"/>
      <c r="AF29" s="96"/>
    </row>
    <row r="30" spans="2:32" ht="12.75" customHeight="1">
      <c r="B30" s="87" t="s">
        <v>272</v>
      </c>
      <c r="C30" s="87" t="s">
        <v>189</v>
      </c>
      <c r="D30" s="107">
        <v>120</v>
      </c>
      <c r="E30" s="101">
        <v>2</v>
      </c>
      <c r="F30" s="97">
        <v>1</v>
      </c>
      <c r="G30" s="97">
        <v>1</v>
      </c>
      <c r="H30" s="89" t="s">
        <v>48</v>
      </c>
      <c r="I30" s="90">
        <v>22939</v>
      </c>
      <c r="J30" s="99">
        <v>1816</v>
      </c>
      <c r="K30" s="91">
        <v>0</v>
      </c>
      <c r="L30" s="91"/>
      <c r="M30" s="91"/>
      <c r="N30" s="92">
        <v>2</v>
      </c>
      <c r="O30" s="91">
        <v>2</v>
      </c>
      <c r="P30" s="92">
        <v>0</v>
      </c>
      <c r="Q30" s="91">
        <v>2</v>
      </c>
      <c r="R30" s="92">
        <v>0</v>
      </c>
      <c r="S30" s="91">
        <v>0</v>
      </c>
      <c r="T30" s="90">
        <v>2</v>
      </c>
      <c r="U30" s="92">
        <v>2</v>
      </c>
      <c r="V30" s="93"/>
      <c r="W30" s="93">
        <v>0</v>
      </c>
      <c r="X30" s="92">
        <v>0</v>
      </c>
      <c r="Y30" s="94"/>
      <c r="Z30" s="95"/>
      <c r="AA30" s="105"/>
      <c r="AB30" s="156"/>
      <c r="AC30" s="105"/>
      <c r="AD30" s="156"/>
      <c r="AE30" s="162"/>
      <c r="AF30" s="96"/>
    </row>
    <row r="31" spans="1:32" ht="12.75" customHeight="1">
      <c r="A31" s="86" t="s">
        <v>337</v>
      </c>
      <c r="B31" s="191" t="s">
        <v>49</v>
      </c>
      <c r="C31" s="191" t="s">
        <v>486</v>
      </c>
      <c r="D31" s="158">
        <v>120</v>
      </c>
      <c r="E31" s="158">
        <v>2</v>
      </c>
      <c r="F31" s="181">
        <v>2</v>
      </c>
      <c r="G31" s="181">
        <v>1</v>
      </c>
      <c r="H31" s="182" t="s">
        <v>34</v>
      </c>
      <c r="I31" s="111">
        <v>88001</v>
      </c>
      <c r="J31" s="111">
        <v>43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83">
        <v>0</v>
      </c>
      <c r="W31" s="183">
        <v>0</v>
      </c>
      <c r="X31" s="111">
        <v>0</v>
      </c>
      <c r="Y31" s="183"/>
      <c r="Z31" s="184"/>
      <c r="AA31" s="185"/>
      <c r="AB31" s="185"/>
      <c r="AC31" s="185"/>
      <c r="AD31" s="185"/>
      <c r="AE31" s="186"/>
      <c r="AF31" s="185" t="s">
        <v>498</v>
      </c>
    </row>
    <row r="32" spans="2:32" ht="12.75" customHeight="1">
      <c r="B32" s="87" t="s">
        <v>50</v>
      </c>
      <c r="C32" s="87" t="s">
        <v>51</v>
      </c>
      <c r="D32" s="107">
        <v>120</v>
      </c>
      <c r="E32" s="101">
        <v>2</v>
      </c>
      <c r="F32" s="97">
        <v>2</v>
      </c>
      <c r="G32" s="97">
        <v>1</v>
      </c>
      <c r="H32" s="89" t="s">
        <v>11</v>
      </c>
      <c r="I32" s="90">
        <v>76021</v>
      </c>
      <c r="J32" s="91">
        <v>624</v>
      </c>
      <c r="K32" s="91"/>
      <c r="L32" s="91"/>
      <c r="M32" s="91"/>
      <c r="N32" s="92"/>
      <c r="O32" s="91"/>
      <c r="P32" s="92"/>
      <c r="Q32" s="91">
        <v>2</v>
      </c>
      <c r="R32" s="92">
        <v>2</v>
      </c>
      <c r="S32" s="91"/>
      <c r="T32" s="90"/>
      <c r="U32" s="92">
        <v>2</v>
      </c>
      <c r="V32" s="93"/>
      <c r="W32" s="93"/>
      <c r="X32" s="92"/>
      <c r="Y32" s="94"/>
      <c r="Z32" s="95"/>
      <c r="AA32" s="105"/>
      <c r="AB32" s="156"/>
      <c r="AC32" s="105"/>
      <c r="AD32" s="156"/>
      <c r="AE32" s="162"/>
      <c r="AF32" s="96"/>
    </row>
    <row r="33" spans="2:32" ht="12.75" customHeight="1">
      <c r="B33" s="87" t="s">
        <v>148</v>
      </c>
      <c r="C33" s="87" t="s">
        <v>181</v>
      </c>
      <c r="D33" s="107">
        <v>120</v>
      </c>
      <c r="E33" s="101">
        <v>2</v>
      </c>
      <c r="F33" s="97">
        <v>2</v>
      </c>
      <c r="G33" s="97">
        <v>1</v>
      </c>
      <c r="H33" s="89" t="s">
        <v>11</v>
      </c>
      <c r="I33" s="90">
        <v>79924</v>
      </c>
      <c r="J33" s="91">
        <v>1</v>
      </c>
      <c r="K33" s="91"/>
      <c r="L33" s="91"/>
      <c r="M33" s="91"/>
      <c r="N33" s="92"/>
      <c r="O33" s="91"/>
      <c r="P33" s="92">
        <v>2</v>
      </c>
      <c r="Q33" s="91">
        <v>2</v>
      </c>
      <c r="R33" s="92"/>
      <c r="S33" s="91">
        <v>1</v>
      </c>
      <c r="T33" s="90">
        <v>2</v>
      </c>
      <c r="U33" s="92">
        <v>2</v>
      </c>
      <c r="V33" s="93"/>
      <c r="W33" s="93"/>
      <c r="X33" s="92"/>
      <c r="Y33" s="94"/>
      <c r="Z33" s="95"/>
      <c r="AA33" s="105"/>
      <c r="AB33" s="156"/>
      <c r="AC33" s="105"/>
      <c r="AD33" s="156"/>
      <c r="AE33" s="162"/>
      <c r="AF33" s="96"/>
    </row>
    <row r="34" spans="2:32" ht="12.75" customHeight="1">
      <c r="B34" s="112" t="s">
        <v>146</v>
      </c>
      <c r="C34" s="112" t="s">
        <v>175</v>
      </c>
      <c r="D34" s="107">
        <v>120</v>
      </c>
      <c r="E34" s="101">
        <v>2</v>
      </c>
      <c r="F34" s="97">
        <v>2</v>
      </c>
      <c r="G34" s="97">
        <v>1</v>
      </c>
      <c r="H34" s="89" t="s">
        <v>16</v>
      </c>
      <c r="I34" s="90">
        <v>10524</v>
      </c>
      <c r="J34" s="113">
        <v>2229</v>
      </c>
      <c r="K34" s="91">
        <v>0</v>
      </c>
      <c r="L34" s="91">
        <v>2</v>
      </c>
      <c r="M34" s="91">
        <v>2</v>
      </c>
      <c r="N34" s="92">
        <v>2</v>
      </c>
      <c r="O34" s="91">
        <v>2</v>
      </c>
      <c r="P34" s="92">
        <v>2</v>
      </c>
      <c r="Q34" s="91">
        <v>2</v>
      </c>
      <c r="R34" s="92">
        <v>2</v>
      </c>
      <c r="S34" s="91">
        <v>0</v>
      </c>
      <c r="T34" s="90">
        <v>0</v>
      </c>
      <c r="U34" s="111">
        <v>0</v>
      </c>
      <c r="V34" s="93"/>
      <c r="W34" s="93">
        <v>0</v>
      </c>
      <c r="X34" s="92">
        <v>0</v>
      </c>
      <c r="Y34" s="94"/>
      <c r="Z34" s="95"/>
      <c r="AA34" s="105"/>
      <c r="AB34" s="156"/>
      <c r="AC34" s="105"/>
      <c r="AD34" s="156"/>
      <c r="AE34" s="162"/>
      <c r="AF34" s="96" t="s">
        <v>487</v>
      </c>
    </row>
    <row r="35" spans="1:32" ht="12.75" customHeight="1">
      <c r="A35" s="86" t="s">
        <v>366</v>
      </c>
      <c r="B35" s="87" t="s">
        <v>52</v>
      </c>
      <c r="C35" s="87"/>
      <c r="D35" s="107">
        <v>60</v>
      </c>
      <c r="E35" s="101">
        <v>1</v>
      </c>
      <c r="F35" s="97">
        <v>1</v>
      </c>
      <c r="G35" s="97">
        <v>1</v>
      </c>
      <c r="H35" s="89" t="s">
        <v>53</v>
      </c>
      <c r="I35" s="90">
        <v>30269</v>
      </c>
      <c r="J35" s="99">
        <v>1511</v>
      </c>
      <c r="K35" s="91">
        <v>0</v>
      </c>
      <c r="L35" s="91"/>
      <c r="M35" s="91"/>
      <c r="N35" s="92">
        <v>1</v>
      </c>
      <c r="O35" s="91">
        <v>0</v>
      </c>
      <c r="P35" s="92">
        <v>1</v>
      </c>
      <c r="Q35" s="91">
        <v>1</v>
      </c>
      <c r="R35" s="92">
        <v>1</v>
      </c>
      <c r="S35" s="91">
        <v>1</v>
      </c>
      <c r="T35" s="90">
        <v>0</v>
      </c>
      <c r="U35" s="92">
        <v>1</v>
      </c>
      <c r="V35" s="93"/>
      <c r="W35" s="93"/>
      <c r="X35" s="92">
        <v>1</v>
      </c>
      <c r="Y35" s="94"/>
      <c r="Z35" s="95"/>
      <c r="AA35" s="105"/>
      <c r="AB35" s="156"/>
      <c r="AC35" s="105"/>
      <c r="AD35" s="156"/>
      <c r="AE35" s="162"/>
      <c r="AF35" s="96"/>
    </row>
    <row r="36" spans="2:32" ht="12.75" customHeight="1">
      <c r="B36" s="87" t="s">
        <v>54</v>
      </c>
      <c r="C36" s="114" t="s">
        <v>55</v>
      </c>
      <c r="D36" s="107">
        <v>120</v>
      </c>
      <c r="E36" s="101">
        <v>2</v>
      </c>
      <c r="F36" s="97">
        <v>2</v>
      </c>
      <c r="G36" s="97">
        <v>1</v>
      </c>
      <c r="H36" s="89" t="s">
        <v>34</v>
      </c>
      <c r="I36" s="90">
        <v>88011</v>
      </c>
      <c r="J36" s="91">
        <v>48</v>
      </c>
      <c r="K36" s="91">
        <v>0</v>
      </c>
      <c r="L36" s="91"/>
      <c r="M36" s="91"/>
      <c r="N36" s="92">
        <v>0</v>
      </c>
      <c r="O36" s="91">
        <v>0</v>
      </c>
      <c r="P36" s="92">
        <v>0</v>
      </c>
      <c r="Q36" s="91">
        <v>0</v>
      </c>
      <c r="R36" s="92">
        <v>0</v>
      </c>
      <c r="S36" s="91">
        <v>0</v>
      </c>
      <c r="T36" s="90">
        <v>0</v>
      </c>
      <c r="U36" s="92">
        <v>2</v>
      </c>
      <c r="V36" s="93">
        <v>2</v>
      </c>
      <c r="W36" s="93">
        <v>0</v>
      </c>
      <c r="X36" s="92">
        <v>0</v>
      </c>
      <c r="Y36" s="94"/>
      <c r="Z36" s="95"/>
      <c r="AA36" s="105"/>
      <c r="AB36" s="156"/>
      <c r="AC36" s="105"/>
      <c r="AD36" s="156"/>
      <c r="AE36" s="162"/>
      <c r="AF36" s="96"/>
    </row>
    <row r="37" spans="2:32" ht="12.75" customHeight="1">
      <c r="B37" s="87" t="s">
        <v>56</v>
      </c>
      <c r="C37" s="87" t="s">
        <v>414</v>
      </c>
      <c r="D37" s="107">
        <v>120</v>
      </c>
      <c r="E37" s="101">
        <v>2</v>
      </c>
      <c r="F37" s="97">
        <v>2</v>
      </c>
      <c r="G37" s="97">
        <v>1</v>
      </c>
      <c r="H37" s="89" t="s">
        <v>38</v>
      </c>
      <c r="I37" s="90">
        <v>85715</v>
      </c>
      <c r="J37" s="91">
        <v>316</v>
      </c>
      <c r="K37" s="91"/>
      <c r="L37" s="91"/>
      <c r="M37" s="91"/>
      <c r="N37" s="92"/>
      <c r="O37" s="91">
        <v>2</v>
      </c>
      <c r="P37" s="92"/>
      <c r="Q37" s="91">
        <v>2</v>
      </c>
      <c r="R37" s="92">
        <v>2</v>
      </c>
      <c r="S37" s="91"/>
      <c r="T37" s="90"/>
      <c r="U37" s="92">
        <v>2</v>
      </c>
      <c r="V37" s="93"/>
      <c r="W37" s="93"/>
      <c r="X37" s="92">
        <v>2</v>
      </c>
      <c r="Y37" s="94"/>
      <c r="Z37" s="95"/>
      <c r="AA37" s="105"/>
      <c r="AB37" s="156"/>
      <c r="AC37" s="105"/>
      <c r="AD37" s="156"/>
      <c r="AE37" s="162"/>
      <c r="AF37" s="96"/>
    </row>
    <row r="38" spans="2:32" ht="12.75" customHeight="1">
      <c r="B38" s="87" t="s">
        <v>57</v>
      </c>
      <c r="C38" s="87" t="s">
        <v>58</v>
      </c>
      <c r="D38" s="107">
        <v>60</v>
      </c>
      <c r="E38" s="101">
        <v>1</v>
      </c>
      <c r="F38" s="107">
        <v>1</v>
      </c>
      <c r="G38" s="107">
        <v>1</v>
      </c>
      <c r="H38" s="89" t="s">
        <v>59</v>
      </c>
      <c r="I38" s="90">
        <v>2176</v>
      </c>
      <c r="J38" s="115">
        <v>2414</v>
      </c>
      <c r="K38" s="91">
        <v>4</v>
      </c>
      <c r="L38" s="91"/>
      <c r="M38" s="91"/>
      <c r="N38" s="92">
        <v>1</v>
      </c>
      <c r="O38" s="91">
        <v>1</v>
      </c>
      <c r="P38" s="92">
        <v>1</v>
      </c>
      <c r="Q38" s="91">
        <v>1</v>
      </c>
      <c r="R38" s="92">
        <v>1</v>
      </c>
      <c r="S38" s="91">
        <v>0</v>
      </c>
      <c r="T38" s="90">
        <v>1</v>
      </c>
      <c r="U38" s="92">
        <v>1</v>
      </c>
      <c r="V38" s="93"/>
      <c r="W38" s="93">
        <v>1</v>
      </c>
      <c r="X38" s="92"/>
      <c r="Y38" s="94"/>
      <c r="Z38" s="95"/>
      <c r="AA38" s="105"/>
      <c r="AB38" s="156"/>
      <c r="AC38" s="105"/>
      <c r="AD38" s="156"/>
      <c r="AE38" s="162" t="s">
        <v>375</v>
      </c>
      <c r="AF38" s="96"/>
    </row>
    <row r="39" spans="2:32" ht="12.75" customHeight="1">
      <c r="B39" s="157" t="s">
        <v>247</v>
      </c>
      <c r="C39" s="157" t="s">
        <v>536</v>
      </c>
      <c r="D39" s="219">
        <v>120</v>
      </c>
      <c r="E39" s="220">
        <v>2</v>
      </c>
      <c r="F39" s="116">
        <v>2</v>
      </c>
      <c r="G39" s="116">
        <v>1</v>
      </c>
      <c r="H39" s="103" t="s">
        <v>11</v>
      </c>
      <c r="I39" s="90">
        <v>76209</v>
      </c>
      <c r="J39" s="91">
        <v>5</v>
      </c>
      <c r="K39" s="91"/>
      <c r="L39" s="91"/>
      <c r="M39" s="91"/>
      <c r="N39" s="111">
        <v>2</v>
      </c>
      <c r="O39" s="111">
        <v>1</v>
      </c>
      <c r="P39" s="92"/>
      <c r="Q39" s="91"/>
      <c r="R39" s="111">
        <v>1</v>
      </c>
      <c r="S39" s="91"/>
      <c r="T39" s="90"/>
      <c r="U39" s="111">
        <v>2</v>
      </c>
      <c r="V39" s="93"/>
      <c r="W39" s="93"/>
      <c r="X39" s="92"/>
      <c r="Y39" s="94"/>
      <c r="Z39" s="95"/>
      <c r="AA39" s="105"/>
      <c r="AB39" s="156"/>
      <c r="AC39" s="105"/>
      <c r="AD39" s="156"/>
      <c r="AE39" s="162"/>
      <c r="AF39" s="222" t="s">
        <v>572</v>
      </c>
    </row>
    <row r="40" spans="1:32" ht="12.75" customHeight="1">
      <c r="A40" s="86" t="s">
        <v>342</v>
      </c>
      <c r="B40" s="87" t="s">
        <v>62</v>
      </c>
      <c r="C40" s="87" t="s">
        <v>415</v>
      </c>
      <c r="D40" s="107">
        <v>120</v>
      </c>
      <c r="E40" s="101">
        <v>2</v>
      </c>
      <c r="F40" s="97">
        <v>2</v>
      </c>
      <c r="G40" s="97">
        <v>1</v>
      </c>
      <c r="H40" s="89" t="s">
        <v>14</v>
      </c>
      <c r="I40" s="90">
        <v>79935</v>
      </c>
      <c r="J40" s="91">
        <v>19</v>
      </c>
      <c r="K40" s="91"/>
      <c r="L40" s="91"/>
      <c r="M40" s="91"/>
      <c r="N40" s="92">
        <v>2</v>
      </c>
      <c r="O40" s="91">
        <v>2</v>
      </c>
      <c r="P40" s="92">
        <v>2</v>
      </c>
      <c r="Q40" s="91">
        <v>2</v>
      </c>
      <c r="R40" s="92">
        <v>2</v>
      </c>
      <c r="S40" s="91">
        <v>0</v>
      </c>
      <c r="T40" s="90">
        <v>2</v>
      </c>
      <c r="U40" s="92">
        <v>2</v>
      </c>
      <c r="V40" s="93"/>
      <c r="W40" s="93">
        <v>0</v>
      </c>
      <c r="X40" s="92">
        <v>2</v>
      </c>
      <c r="Y40" s="94"/>
      <c r="Z40" s="95"/>
      <c r="AA40" s="105"/>
      <c r="AB40" s="156"/>
      <c r="AC40" s="105"/>
      <c r="AD40" s="156"/>
      <c r="AE40" s="162"/>
      <c r="AF40" s="96"/>
    </row>
    <row r="41" spans="2:32" ht="12.75" customHeight="1">
      <c r="B41" s="87" t="s">
        <v>63</v>
      </c>
      <c r="C41" s="87"/>
      <c r="D41" s="107">
        <v>60</v>
      </c>
      <c r="E41" s="101">
        <v>1</v>
      </c>
      <c r="F41" s="97">
        <v>1</v>
      </c>
      <c r="G41" s="97">
        <v>1</v>
      </c>
      <c r="H41" s="89" t="s">
        <v>64</v>
      </c>
      <c r="I41" s="90">
        <v>26508</v>
      </c>
      <c r="J41" s="99">
        <v>1842</v>
      </c>
      <c r="K41" s="91">
        <v>2</v>
      </c>
      <c r="L41" s="91"/>
      <c r="M41" s="91"/>
      <c r="N41" s="92">
        <v>1</v>
      </c>
      <c r="O41" s="91">
        <v>0</v>
      </c>
      <c r="P41" s="92">
        <v>1</v>
      </c>
      <c r="Q41" s="91">
        <v>1</v>
      </c>
      <c r="R41" s="92">
        <v>1</v>
      </c>
      <c r="S41" s="91">
        <v>0</v>
      </c>
      <c r="T41" s="90">
        <v>1</v>
      </c>
      <c r="U41" s="92">
        <v>1</v>
      </c>
      <c r="V41" s="93"/>
      <c r="W41" s="93">
        <v>1</v>
      </c>
      <c r="X41" s="92">
        <v>0</v>
      </c>
      <c r="Y41" s="94">
        <v>1</v>
      </c>
      <c r="Z41" s="95"/>
      <c r="AA41" s="105"/>
      <c r="AB41" s="156"/>
      <c r="AC41" s="105"/>
      <c r="AD41" s="156"/>
      <c r="AE41" s="162" t="s">
        <v>408</v>
      </c>
      <c r="AF41" s="96"/>
    </row>
    <row r="42" spans="2:32" ht="12.75" customHeight="1">
      <c r="B42" s="112" t="s">
        <v>0</v>
      </c>
      <c r="C42" s="87"/>
      <c r="D42" s="107">
        <v>60</v>
      </c>
      <c r="E42" s="101">
        <v>1</v>
      </c>
      <c r="F42" s="97">
        <v>1</v>
      </c>
      <c r="G42" s="97">
        <v>1</v>
      </c>
      <c r="H42" s="89" t="s">
        <v>192</v>
      </c>
      <c r="I42" s="90">
        <v>70769</v>
      </c>
      <c r="J42" s="99">
        <v>1039</v>
      </c>
      <c r="K42" s="91"/>
      <c r="L42" s="91">
        <v>1</v>
      </c>
      <c r="M42" s="91">
        <v>1</v>
      </c>
      <c r="N42" s="92">
        <v>1</v>
      </c>
      <c r="O42" s="91">
        <v>1</v>
      </c>
      <c r="P42" s="92">
        <v>1</v>
      </c>
      <c r="Q42" s="91">
        <v>0</v>
      </c>
      <c r="R42" s="92">
        <v>0</v>
      </c>
      <c r="S42" s="91">
        <v>0</v>
      </c>
      <c r="T42" s="90">
        <v>1</v>
      </c>
      <c r="U42" s="92">
        <v>1</v>
      </c>
      <c r="V42" s="93">
        <v>1</v>
      </c>
      <c r="W42" s="93">
        <v>0</v>
      </c>
      <c r="X42" s="92">
        <v>1</v>
      </c>
      <c r="Y42" s="94">
        <v>1</v>
      </c>
      <c r="Z42" s="95"/>
      <c r="AA42" s="105"/>
      <c r="AB42" s="156"/>
      <c r="AC42" s="105"/>
      <c r="AD42" s="156"/>
      <c r="AE42" s="162"/>
      <c r="AF42" s="96"/>
    </row>
    <row r="43" spans="2:32" ht="12.75" customHeight="1">
      <c r="B43" s="224" t="s">
        <v>311</v>
      </c>
      <c r="C43" s="87"/>
      <c r="D43" s="219"/>
      <c r="E43" s="219"/>
      <c r="F43" s="97"/>
      <c r="G43" s="97"/>
      <c r="H43" s="89" t="s">
        <v>14</v>
      </c>
      <c r="I43" s="90"/>
      <c r="J43" s="99"/>
      <c r="K43" s="91"/>
      <c r="L43" s="91"/>
      <c r="M43" s="91"/>
      <c r="N43" s="92"/>
      <c r="O43" s="91"/>
      <c r="P43" s="92"/>
      <c r="Q43" s="228">
        <v>1</v>
      </c>
      <c r="R43" s="92"/>
      <c r="S43" s="91"/>
      <c r="T43" s="90"/>
      <c r="U43" s="92"/>
      <c r="V43" s="93"/>
      <c r="W43" s="93"/>
      <c r="X43" s="92"/>
      <c r="Y43" s="94"/>
      <c r="Z43" s="95"/>
      <c r="AA43" s="105"/>
      <c r="AB43" s="156"/>
      <c r="AC43" s="105"/>
      <c r="AD43" s="156"/>
      <c r="AE43" s="162"/>
      <c r="AF43" s="222" t="s">
        <v>579</v>
      </c>
    </row>
    <row r="44" spans="2:32" ht="12.75" customHeight="1">
      <c r="B44" s="112" t="s">
        <v>540</v>
      </c>
      <c r="C44" s="87" t="s">
        <v>541</v>
      </c>
      <c r="D44" s="107">
        <v>120</v>
      </c>
      <c r="E44" s="101">
        <v>2</v>
      </c>
      <c r="F44" s="97">
        <v>1</v>
      </c>
      <c r="G44" s="97">
        <v>1</v>
      </c>
      <c r="H44" s="89" t="s">
        <v>14</v>
      </c>
      <c r="I44" s="90">
        <v>79924</v>
      </c>
      <c r="J44" s="99">
        <v>1</v>
      </c>
      <c r="K44" s="91"/>
      <c r="L44" s="91"/>
      <c r="M44" s="91"/>
      <c r="N44" s="92">
        <v>2</v>
      </c>
      <c r="O44" s="91"/>
      <c r="P44" s="92">
        <v>2</v>
      </c>
      <c r="Q44" s="91">
        <v>2</v>
      </c>
      <c r="R44" s="92"/>
      <c r="S44" s="91"/>
      <c r="T44" s="90">
        <v>2</v>
      </c>
      <c r="U44" s="92">
        <v>2</v>
      </c>
      <c r="V44" s="93"/>
      <c r="W44" s="93"/>
      <c r="X44" s="92"/>
      <c r="Y44" s="94"/>
      <c r="Z44" s="95"/>
      <c r="AA44" s="105"/>
      <c r="AB44" s="156"/>
      <c r="AC44" s="105"/>
      <c r="AD44" s="156"/>
      <c r="AE44" s="162"/>
      <c r="AF44" s="96"/>
    </row>
    <row r="45" spans="2:32" ht="12.75" customHeight="1">
      <c r="B45" s="112" t="s">
        <v>543</v>
      </c>
      <c r="C45" s="87"/>
      <c r="D45" s="107">
        <v>60</v>
      </c>
      <c r="E45" s="101">
        <v>1</v>
      </c>
      <c r="F45" s="97">
        <v>1</v>
      </c>
      <c r="G45" s="97">
        <v>1</v>
      </c>
      <c r="H45" s="89" t="s">
        <v>542</v>
      </c>
      <c r="I45" s="90">
        <v>35810</v>
      </c>
      <c r="J45" s="99">
        <v>1310</v>
      </c>
      <c r="K45" s="91"/>
      <c r="L45" s="91"/>
      <c r="M45" s="91"/>
      <c r="N45" s="92">
        <v>0</v>
      </c>
      <c r="O45" s="91"/>
      <c r="P45" s="92">
        <v>1</v>
      </c>
      <c r="Q45" s="91">
        <v>1</v>
      </c>
      <c r="R45" s="92"/>
      <c r="S45" s="91"/>
      <c r="T45" s="90">
        <v>1</v>
      </c>
      <c r="U45" s="92">
        <v>1</v>
      </c>
      <c r="V45" s="93"/>
      <c r="W45" s="93"/>
      <c r="X45" s="92"/>
      <c r="Y45" s="94"/>
      <c r="Z45" s="95"/>
      <c r="AA45" s="105"/>
      <c r="AB45" s="156"/>
      <c r="AC45" s="105"/>
      <c r="AD45" s="156"/>
      <c r="AE45" s="162"/>
      <c r="AF45" s="96"/>
    </row>
    <row r="46" spans="2:32" ht="12.75" customHeight="1">
      <c r="B46" s="87" t="s">
        <v>60</v>
      </c>
      <c r="C46" s="87" t="s">
        <v>61</v>
      </c>
      <c r="D46" s="107">
        <v>60</v>
      </c>
      <c r="E46" s="101">
        <v>1</v>
      </c>
      <c r="F46" s="102">
        <v>1</v>
      </c>
      <c r="G46" s="102">
        <v>1</v>
      </c>
      <c r="H46" s="103" t="s">
        <v>11</v>
      </c>
      <c r="I46" s="90">
        <v>77043</v>
      </c>
      <c r="J46" s="91">
        <v>738</v>
      </c>
      <c r="K46" s="91"/>
      <c r="L46" s="91"/>
      <c r="M46" s="91"/>
      <c r="N46" s="92">
        <v>0</v>
      </c>
      <c r="O46" s="91">
        <v>1</v>
      </c>
      <c r="P46" s="92">
        <v>1</v>
      </c>
      <c r="Q46" s="91">
        <v>1</v>
      </c>
      <c r="R46" s="92">
        <v>0</v>
      </c>
      <c r="S46" s="91">
        <v>0</v>
      </c>
      <c r="T46" s="90">
        <v>1</v>
      </c>
      <c r="U46" s="92">
        <v>1</v>
      </c>
      <c r="V46" s="93"/>
      <c r="W46" s="93"/>
      <c r="X46" s="92">
        <v>1</v>
      </c>
      <c r="Y46" s="94"/>
      <c r="Z46" s="95"/>
      <c r="AA46" s="105"/>
      <c r="AB46" s="156"/>
      <c r="AC46" s="105"/>
      <c r="AD46" s="156"/>
      <c r="AE46" s="162" t="s">
        <v>371</v>
      </c>
      <c r="AF46" s="96"/>
    </row>
    <row r="47" spans="2:32" ht="12.75" customHeight="1">
      <c r="B47" s="87" t="s">
        <v>65</v>
      </c>
      <c r="C47" s="87" t="s">
        <v>489</v>
      </c>
      <c r="D47" s="107">
        <v>120</v>
      </c>
      <c r="E47" s="101">
        <v>2</v>
      </c>
      <c r="F47" s="97">
        <v>2</v>
      </c>
      <c r="G47" s="97">
        <v>1</v>
      </c>
      <c r="H47" s="89" t="s">
        <v>66</v>
      </c>
      <c r="I47" s="90">
        <v>44236</v>
      </c>
      <c r="J47" s="99">
        <v>1732</v>
      </c>
      <c r="K47" s="91"/>
      <c r="L47" s="91"/>
      <c r="M47" s="91"/>
      <c r="N47" s="92">
        <v>0</v>
      </c>
      <c r="O47" s="91">
        <v>1</v>
      </c>
      <c r="P47" s="92">
        <v>2</v>
      </c>
      <c r="Q47" s="91">
        <v>0</v>
      </c>
      <c r="R47" s="92">
        <v>0</v>
      </c>
      <c r="S47" s="91">
        <v>0</v>
      </c>
      <c r="T47" s="90">
        <v>2</v>
      </c>
      <c r="U47" s="92">
        <v>2</v>
      </c>
      <c r="V47" s="93">
        <v>2</v>
      </c>
      <c r="W47" s="93"/>
      <c r="X47" s="92"/>
      <c r="Y47" s="94"/>
      <c r="Z47" s="95"/>
      <c r="AA47" s="105"/>
      <c r="AB47" s="156"/>
      <c r="AC47" s="105"/>
      <c r="AD47" s="156"/>
      <c r="AE47" s="162"/>
      <c r="AF47" s="96"/>
    </row>
    <row r="48" spans="1:32" ht="12.75" customHeight="1">
      <c r="A48" s="86">
        <v>157</v>
      </c>
      <c r="B48" s="87" t="s">
        <v>470</v>
      </c>
      <c r="C48" s="87"/>
      <c r="D48" s="101">
        <v>60</v>
      </c>
      <c r="E48" s="101">
        <v>1</v>
      </c>
      <c r="F48" s="97">
        <v>1</v>
      </c>
      <c r="G48" s="97">
        <v>1</v>
      </c>
      <c r="H48" s="89" t="s">
        <v>38</v>
      </c>
      <c r="I48" s="90">
        <v>85713</v>
      </c>
      <c r="J48" s="90">
        <v>317</v>
      </c>
      <c r="K48" s="91"/>
      <c r="L48" s="91"/>
      <c r="M48" s="91"/>
      <c r="N48" s="92">
        <v>1</v>
      </c>
      <c r="O48" s="91"/>
      <c r="P48" s="92"/>
      <c r="Q48" s="91">
        <v>1</v>
      </c>
      <c r="R48" s="92"/>
      <c r="S48" s="91"/>
      <c r="T48" s="90"/>
      <c r="U48" s="92">
        <v>1</v>
      </c>
      <c r="V48" s="93"/>
      <c r="W48" s="93"/>
      <c r="X48" s="92"/>
      <c r="Y48" s="94"/>
      <c r="Z48" s="95"/>
      <c r="AA48" s="105"/>
      <c r="AB48" s="156"/>
      <c r="AC48" s="105"/>
      <c r="AD48" s="156"/>
      <c r="AE48" s="162"/>
      <c r="AF48" s="96"/>
    </row>
    <row r="49" spans="1:32" ht="12.75" customHeight="1">
      <c r="A49" s="86">
        <v>139</v>
      </c>
      <c r="B49" s="87" t="s">
        <v>67</v>
      </c>
      <c r="C49" s="87" t="s">
        <v>68</v>
      </c>
      <c r="D49" s="101">
        <v>60</v>
      </c>
      <c r="E49" s="101">
        <v>1</v>
      </c>
      <c r="F49" s="88">
        <v>2</v>
      </c>
      <c r="G49" s="97">
        <v>1</v>
      </c>
      <c r="H49" s="89" t="s">
        <v>69</v>
      </c>
      <c r="I49" s="90">
        <v>99208</v>
      </c>
      <c r="J49" s="99">
        <v>1615</v>
      </c>
      <c r="K49" s="91"/>
      <c r="L49" s="91"/>
      <c r="M49" s="91"/>
      <c r="N49" s="92">
        <v>1</v>
      </c>
      <c r="O49" s="91">
        <v>1</v>
      </c>
      <c r="P49" s="92">
        <v>1</v>
      </c>
      <c r="Q49" s="91">
        <v>1</v>
      </c>
      <c r="R49" s="92">
        <v>1</v>
      </c>
      <c r="S49" s="91"/>
      <c r="T49" s="90">
        <v>1</v>
      </c>
      <c r="U49" s="92">
        <v>1</v>
      </c>
      <c r="V49" s="93"/>
      <c r="W49" s="93"/>
      <c r="X49" s="92"/>
      <c r="Y49" s="94"/>
      <c r="Z49" s="95"/>
      <c r="AA49" s="105"/>
      <c r="AB49" s="156"/>
      <c r="AC49" s="105"/>
      <c r="AD49" s="156"/>
      <c r="AE49" s="162"/>
      <c r="AF49" s="96"/>
    </row>
    <row r="50" spans="2:32" ht="12.75" customHeight="1">
      <c r="B50" s="87" t="s">
        <v>70</v>
      </c>
      <c r="C50" s="87" t="s">
        <v>71</v>
      </c>
      <c r="D50" s="107">
        <v>120</v>
      </c>
      <c r="E50" s="101">
        <v>2</v>
      </c>
      <c r="F50" s="97">
        <v>2</v>
      </c>
      <c r="G50" s="97">
        <v>1</v>
      </c>
      <c r="H50" s="89" t="s">
        <v>11</v>
      </c>
      <c r="I50" s="90">
        <v>77058</v>
      </c>
      <c r="J50" s="91">
        <v>775</v>
      </c>
      <c r="K50" s="91">
        <v>0</v>
      </c>
      <c r="L50" s="91">
        <v>2</v>
      </c>
      <c r="M50" s="91">
        <v>2</v>
      </c>
      <c r="N50" s="92">
        <v>2</v>
      </c>
      <c r="O50" s="91">
        <v>2</v>
      </c>
      <c r="P50" s="92">
        <v>2</v>
      </c>
      <c r="Q50" s="91">
        <v>0</v>
      </c>
      <c r="R50" s="92">
        <v>2</v>
      </c>
      <c r="S50" s="91">
        <v>0</v>
      </c>
      <c r="T50" s="90">
        <v>0</v>
      </c>
      <c r="U50" s="92">
        <v>2</v>
      </c>
      <c r="V50" s="93">
        <v>2</v>
      </c>
      <c r="W50" s="93">
        <v>2</v>
      </c>
      <c r="X50" s="92">
        <v>0</v>
      </c>
      <c r="Y50" s="94">
        <v>2</v>
      </c>
      <c r="Z50" s="95"/>
      <c r="AA50" s="105"/>
      <c r="AB50" s="156"/>
      <c r="AC50" s="105"/>
      <c r="AD50" s="156"/>
      <c r="AE50" s="162"/>
      <c r="AF50" s="96"/>
    </row>
    <row r="51" spans="2:32" ht="12.75" customHeight="1">
      <c r="B51" s="87" t="s">
        <v>149</v>
      </c>
      <c r="C51" s="87"/>
      <c r="D51" s="107">
        <v>60</v>
      </c>
      <c r="E51" s="101">
        <v>1</v>
      </c>
      <c r="F51" s="97">
        <v>1</v>
      </c>
      <c r="G51" s="97">
        <v>1</v>
      </c>
      <c r="H51" s="89" t="s">
        <v>14</v>
      </c>
      <c r="I51" s="90">
        <v>79936</v>
      </c>
      <c r="J51" s="91">
        <v>19</v>
      </c>
      <c r="K51" s="91"/>
      <c r="L51" s="91"/>
      <c r="M51" s="91"/>
      <c r="N51" s="92"/>
      <c r="O51" s="91"/>
      <c r="P51" s="92"/>
      <c r="Q51" s="91">
        <v>1</v>
      </c>
      <c r="R51" s="92"/>
      <c r="S51" s="91"/>
      <c r="T51" s="90"/>
      <c r="U51" s="92">
        <v>1</v>
      </c>
      <c r="V51" s="93"/>
      <c r="W51" s="93"/>
      <c r="X51" s="92">
        <v>1</v>
      </c>
      <c r="Y51" s="94"/>
      <c r="Z51" s="95"/>
      <c r="AA51" s="105"/>
      <c r="AB51" s="156"/>
      <c r="AC51" s="105"/>
      <c r="AD51" s="156"/>
      <c r="AE51" s="162"/>
      <c r="AF51" s="96"/>
    </row>
    <row r="52" spans="1:32" ht="12.75" customHeight="1">
      <c r="A52" s="86" t="s">
        <v>485</v>
      </c>
      <c r="B52" s="87" t="s">
        <v>483</v>
      </c>
      <c r="C52" s="87" t="s">
        <v>484</v>
      </c>
      <c r="D52" s="101">
        <v>120</v>
      </c>
      <c r="E52" s="101">
        <v>2</v>
      </c>
      <c r="F52" s="102">
        <v>2</v>
      </c>
      <c r="G52" s="102">
        <v>1</v>
      </c>
      <c r="H52" s="103" t="s">
        <v>14</v>
      </c>
      <c r="I52" s="90">
        <v>79924</v>
      </c>
      <c r="J52" s="91">
        <v>1</v>
      </c>
      <c r="K52" s="91"/>
      <c r="L52" s="91"/>
      <c r="M52" s="91"/>
      <c r="N52" s="92"/>
      <c r="O52" s="91"/>
      <c r="P52" s="92"/>
      <c r="Q52" s="91"/>
      <c r="R52" s="92"/>
      <c r="S52" s="91"/>
      <c r="T52" s="90">
        <v>2</v>
      </c>
      <c r="U52" s="92">
        <v>2</v>
      </c>
      <c r="V52" s="93"/>
      <c r="W52" s="93"/>
      <c r="X52" s="92"/>
      <c r="Y52" s="94"/>
      <c r="Z52" s="95"/>
      <c r="AA52" s="105"/>
      <c r="AB52" s="156"/>
      <c r="AC52" s="105"/>
      <c r="AD52" s="156"/>
      <c r="AE52" s="162"/>
      <c r="AF52" s="96"/>
    </row>
    <row r="53" spans="1:32" ht="12.75" customHeight="1">
      <c r="A53" s="86">
        <v>176</v>
      </c>
      <c r="B53" s="87" t="s">
        <v>496</v>
      </c>
      <c r="C53" s="87"/>
      <c r="D53" s="101">
        <v>60</v>
      </c>
      <c r="E53" s="101">
        <v>1</v>
      </c>
      <c r="F53" s="102">
        <v>1</v>
      </c>
      <c r="G53" s="102">
        <v>1</v>
      </c>
      <c r="H53" s="103" t="s">
        <v>14</v>
      </c>
      <c r="I53" s="90">
        <v>79932</v>
      </c>
      <c r="J53" s="91">
        <v>5</v>
      </c>
      <c r="K53" s="91"/>
      <c r="L53" s="91"/>
      <c r="M53" s="91"/>
      <c r="N53" s="92">
        <v>1</v>
      </c>
      <c r="O53" s="91">
        <v>1</v>
      </c>
      <c r="P53" s="92">
        <v>1</v>
      </c>
      <c r="Q53" s="91"/>
      <c r="R53" s="92">
        <v>1</v>
      </c>
      <c r="S53" s="91"/>
      <c r="T53" s="90">
        <v>1</v>
      </c>
      <c r="U53" s="92">
        <v>1</v>
      </c>
      <c r="V53" s="93"/>
      <c r="W53" s="93"/>
      <c r="X53" s="92"/>
      <c r="Y53" s="94"/>
      <c r="Z53" s="95"/>
      <c r="AA53" s="105"/>
      <c r="AB53" s="156"/>
      <c r="AC53" s="105"/>
      <c r="AD53" s="156"/>
      <c r="AE53" s="162"/>
      <c r="AF53" s="96"/>
    </row>
    <row r="54" spans="2:32" ht="12.75" customHeight="1">
      <c r="B54" s="87" t="s">
        <v>183</v>
      </c>
      <c r="C54" s="87" t="s">
        <v>184</v>
      </c>
      <c r="D54" s="107">
        <v>60</v>
      </c>
      <c r="E54" s="101">
        <v>1</v>
      </c>
      <c r="F54" s="97">
        <v>1</v>
      </c>
      <c r="G54" s="97">
        <v>1</v>
      </c>
      <c r="H54" s="89" t="s">
        <v>11</v>
      </c>
      <c r="I54" s="90">
        <v>78244</v>
      </c>
      <c r="J54" s="91">
        <v>566</v>
      </c>
      <c r="K54" s="91"/>
      <c r="L54" s="91">
        <v>1</v>
      </c>
      <c r="M54" s="91">
        <v>1</v>
      </c>
      <c r="N54" s="92">
        <v>1</v>
      </c>
      <c r="O54" s="91">
        <v>1</v>
      </c>
      <c r="P54" s="92">
        <v>1</v>
      </c>
      <c r="Q54" s="91">
        <v>1</v>
      </c>
      <c r="R54" s="92">
        <v>1</v>
      </c>
      <c r="S54" s="91">
        <v>1</v>
      </c>
      <c r="T54" s="90">
        <v>1</v>
      </c>
      <c r="U54" s="92">
        <v>1</v>
      </c>
      <c r="V54" s="93"/>
      <c r="W54" s="93"/>
      <c r="X54" s="92"/>
      <c r="Y54" s="94"/>
      <c r="Z54" s="95"/>
      <c r="AA54" s="105"/>
      <c r="AB54" s="156"/>
      <c r="AC54" s="105"/>
      <c r="AD54" s="156"/>
      <c r="AE54" s="162"/>
      <c r="AF54" s="96"/>
    </row>
    <row r="55" spans="1:32" ht="12.75" customHeight="1">
      <c r="A55" s="86" t="s">
        <v>482</v>
      </c>
      <c r="B55" s="157" t="s">
        <v>234</v>
      </c>
      <c r="C55" s="87" t="s">
        <v>481</v>
      </c>
      <c r="D55" s="101">
        <v>120</v>
      </c>
      <c r="E55" s="101">
        <v>2</v>
      </c>
      <c r="F55" s="97">
        <v>2</v>
      </c>
      <c r="G55" s="97">
        <v>1</v>
      </c>
      <c r="H55" s="89" t="s">
        <v>11</v>
      </c>
      <c r="I55" s="90">
        <v>78730</v>
      </c>
      <c r="J55" s="91">
        <v>595</v>
      </c>
      <c r="K55" s="91"/>
      <c r="L55" s="91"/>
      <c r="M55" s="91"/>
      <c r="N55" s="92"/>
      <c r="O55" s="91"/>
      <c r="P55" s="92"/>
      <c r="Q55" s="91">
        <v>1</v>
      </c>
      <c r="R55" s="92"/>
      <c r="S55" s="91"/>
      <c r="T55" s="90"/>
      <c r="U55" s="92">
        <v>2</v>
      </c>
      <c r="V55" s="93"/>
      <c r="W55" s="93"/>
      <c r="X55" s="92"/>
      <c r="Y55" s="94"/>
      <c r="Z55" s="95"/>
      <c r="AA55" s="105"/>
      <c r="AB55" s="156"/>
      <c r="AC55" s="105"/>
      <c r="AD55" s="156"/>
      <c r="AE55" s="162"/>
      <c r="AF55" s="185" t="s">
        <v>537</v>
      </c>
    </row>
    <row r="56" spans="1:32" ht="12.75" customHeight="1">
      <c r="A56" s="86">
        <v>115</v>
      </c>
      <c r="B56" s="87" t="s">
        <v>182</v>
      </c>
      <c r="C56" s="87"/>
      <c r="D56" s="107">
        <v>60</v>
      </c>
      <c r="E56" s="101">
        <v>1</v>
      </c>
      <c r="F56" s="97">
        <v>1</v>
      </c>
      <c r="G56" s="97">
        <v>1</v>
      </c>
      <c r="H56" s="89" t="s">
        <v>48</v>
      </c>
      <c r="I56" s="90">
        <v>23113</v>
      </c>
      <c r="J56" s="99">
        <v>1911</v>
      </c>
      <c r="K56" s="91"/>
      <c r="L56" s="91">
        <v>1</v>
      </c>
      <c r="M56" s="91">
        <v>1</v>
      </c>
      <c r="N56" s="92">
        <v>1</v>
      </c>
      <c r="O56" s="91">
        <v>1</v>
      </c>
      <c r="P56" s="92">
        <v>1</v>
      </c>
      <c r="Q56" s="91">
        <v>1</v>
      </c>
      <c r="R56" s="92">
        <v>1</v>
      </c>
      <c r="S56" s="91"/>
      <c r="T56" s="90"/>
      <c r="U56" s="92">
        <v>1</v>
      </c>
      <c r="V56" s="93"/>
      <c r="W56" s="93"/>
      <c r="X56" s="92"/>
      <c r="Y56" s="94"/>
      <c r="Z56" s="95"/>
      <c r="AA56" s="105"/>
      <c r="AB56" s="156"/>
      <c r="AC56" s="105"/>
      <c r="AD56" s="156"/>
      <c r="AE56" s="162"/>
      <c r="AF56" s="96"/>
    </row>
    <row r="57" spans="1:32" s="100" customFormat="1" ht="12.75" customHeight="1">
      <c r="A57" s="100">
        <v>116</v>
      </c>
      <c r="B57" s="87" t="s">
        <v>368</v>
      </c>
      <c r="C57" s="87"/>
      <c r="D57" s="101">
        <v>60</v>
      </c>
      <c r="E57" s="101">
        <v>1</v>
      </c>
      <c r="F57" s="102">
        <v>1</v>
      </c>
      <c r="G57" s="102">
        <v>1</v>
      </c>
      <c r="H57" s="103" t="s">
        <v>43</v>
      </c>
      <c r="I57" s="90">
        <v>95826</v>
      </c>
      <c r="J57" s="99">
        <v>1190</v>
      </c>
      <c r="K57" s="90">
        <v>0</v>
      </c>
      <c r="L57" s="90"/>
      <c r="M57" s="90"/>
      <c r="N57" s="92">
        <v>1</v>
      </c>
      <c r="O57" s="90">
        <v>1</v>
      </c>
      <c r="P57" s="92">
        <v>0</v>
      </c>
      <c r="Q57" s="90">
        <v>1</v>
      </c>
      <c r="R57" s="92">
        <v>1</v>
      </c>
      <c r="S57" s="90">
        <v>0</v>
      </c>
      <c r="T57" s="90">
        <v>1</v>
      </c>
      <c r="U57" s="92">
        <v>1</v>
      </c>
      <c r="V57" s="93"/>
      <c r="W57" s="93">
        <v>1</v>
      </c>
      <c r="X57" s="92"/>
      <c r="Y57" s="93"/>
      <c r="Z57" s="104"/>
      <c r="AA57" s="105"/>
      <c r="AB57" s="156"/>
      <c r="AC57" s="105"/>
      <c r="AD57" s="156"/>
      <c r="AE57" s="163"/>
      <c r="AF57" s="105"/>
    </row>
    <row r="58" spans="2:32" s="100" customFormat="1" ht="12.75" customHeight="1">
      <c r="B58" s="157" t="s">
        <v>544</v>
      </c>
      <c r="C58" s="87"/>
      <c r="D58" s="158" t="s">
        <v>548</v>
      </c>
      <c r="E58" s="101">
        <v>1</v>
      </c>
      <c r="F58" s="102">
        <v>1</v>
      </c>
      <c r="G58" s="102">
        <v>1</v>
      </c>
      <c r="H58" s="103" t="s">
        <v>14</v>
      </c>
      <c r="I58" s="90"/>
      <c r="J58" s="99"/>
      <c r="K58" s="90"/>
      <c r="L58" s="90"/>
      <c r="M58" s="90"/>
      <c r="N58" s="92"/>
      <c r="O58" s="90"/>
      <c r="P58" s="92"/>
      <c r="Q58" s="90"/>
      <c r="R58" s="92"/>
      <c r="S58" s="90"/>
      <c r="T58" s="90"/>
      <c r="U58" s="111">
        <v>1</v>
      </c>
      <c r="V58" s="93"/>
      <c r="W58" s="93"/>
      <c r="X58" s="92"/>
      <c r="Y58" s="93"/>
      <c r="Z58" s="104"/>
      <c r="AA58" s="105"/>
      <c r="AB58" s="156"/>
      <c r="AC58" s="105"/>
      <c r="AD58" s="156"/>
      <c r="AE58" s="163"/>
      <c r="AF58" s="105" t="s">
        <v>545</v>
      </c>
    </row>
    <row r="59" spans="2:32" ht="12.75" customHeight="1">
      <c r="B59" s="87" t="s">
        <v>72</v>
      </c>
      <c r="C59" s="87"/>
      <c r="D59" s="107">
        <v>60</v>
      </c>
      <c r="E59" s="101">
        <v>1</v>
      </c>
      <c r="F59" s="97">
        <v>1</v>
      </c>
      <c r="G59" s="97">
        <v>1</v>
      </c>
      <c r="H59" s="89" t="s">
        <v>73</v>
      </c>
      <c r="I59" s="90">
        <v>58201</v>
      </c>
      <c r="J59" s="99">
        <v>1743</v>
      </c>
      <c r="K59" s="91"/>
      <c r="L59" s="91"/>
      <c r="M59" s="91"/>
      <c r="N59" s="92"/>
      <c r="O59" s="91">
        <v>1</v>
      </c>
      <c r="P59" s="92"/>
      <c r="Q59" s="91"/>
      <c r="R59" s="92"/>
      <c r="S59" s="91"/>
      <c r="T59" s="90">
        <v>1</v>
      </c>
      <c r="U59" s="92">
        <v>1</v>
      </c>
      <c r="V59" s="93">
        <v>1</v>
      </c>
      <c r="W59" s="93"/>
      <c r="X59" s="92"/>
      <c r="Y59" s="94"/>
      <c r="Z59" s="95"/>
      <c r="AA59" s="105"/>
      <c r="AB59" s="156"/>
      <c r="AC59" s="105"/>
      <c r="AD59" s="156"/>
      <c r="AE59" s="162"/>
      <c r="AF59" s="96"/>
    </row>
    <row r="60" spans="2:32" ht="12.75" customHeight="1">
      <c r="B60" s="87" t="s">
        <v>74</v>
      </c>
      <c r="C60" s="87"/>
      <c r="D60" s="107">
        <v>60</v>
      </c>
      <c r="E60" s="101">
        <v>1</v>
      </c>
      <c r="F60" s="97">
        <v>1</v>
      </c>
      <c r="G60" s="97">
        <v>1</v>
      </c>
      <c r="H60" s="89" t="s">
        <v>75</v>
      </c>
      <c r="I60" s="90">
        <v>33682</v>
      </c>
      <c r="J60" s="99">
        <v>1722</v>
      </c>
      <c r="K60" s="91"/>
      <c r="L60" s="91">
        <v>0</v>
      </c>
      <c r="M60" s="91">
        <v>0</v>
      </c>
      <c r="N60" s="92">
        <v>1</v>
      </c>
      <c r="O60" s="91">
        <v>1</v>
      </c>
      <c r="P60" s="92">
        <v>0</v>
      </c>
      <c r="Q60" s="91">
        <v>1</v>
      </c>
      <c r="R60" s="92">
        <v>0</v>
      </c>
      <c r="S60" s="91">
        <v>0</v>
      </c>
      <c r="T60" s="90">
        <v>1</v>
      </c>
      <c r="U60" s="92">
        <v>1</v>
      </c>
      <c r="V60" s="93"/>
      <c r="W60" s="93">
        <v>0</v>
      </c>
      <c r="X60" s="92">
        <v>1</v>
      </c>
      <c r="Y60" s="94"/>
      <c r="Z60" s="95"/>
      <c r="AA60" s="105"/>
      <c r="AB60" s="156"/>
      <c r="AC60" s="105"/>
      <c r="AD60" s="156"/>
      <c r="AE60" s="162"/>
      <c r="AF60" s="96"/>
    </row>
    <row r="61" spans="2:32" ht="12.75" customHeight="1">
      <c r="B61" s="225" t="s">
        <v>138</v>
      </c>
      <c r="C61" s="226" t="s">
        <v>139</v>
      </c>
      <c r="D61" s="219"/>
      <c r="E61" s="220"/>
      <c r="F61" s="88">
        <v>2</v>
      </c>
      <c r="G61" s="88"/>
      <c r="H61" s="89" t="s">
        <v>14</v>
      </c>
      <c r="I61" s="90">
        <v>79912</v>
      </c>
      <c r="J61" s="91">
        <v>18</v>
      </c>
      <c r="K61" s="91"/>
      <c r="L61" s="91"/>
      <c r="M61" s="91"/>
      <c r="N61" s="92"/>
      <c r="O61" s="91"/>
      <c r="P61" s="92"/>
      <c r="Q61" s="91"/>
      <c r="R61" s="92"/>
      <c r="S61" s="91"/>
      <c r="T61" s="90"/>
      <c r="U61" s="92"/>
      <c r="V61" s="93"/>
      <c r="W61" s="93"/>
      <c r="X61" s="92"/>
      <c r="Y61" s="94"/>
      <c r="Z61" s="95"/>
      <c r="AA61" s="105"/>
      <c r="AB61" s="156"/>
      <c r="AC61" s="105"/>
      <c r="AD61" s="156"/>
      <c r="AE61" s="162"/>
      <c r="AF61" s="222" t="s">
        <v>580</v>
      </c>
    </row>
    <row r="62" spans="2:32" ht="12.75" customHeight="1">
      <c r="B62" s="87" t="s">
        <v>273</v>
      </c>
      <c r="C62" s="87"/>
      <c r="D62" s="107">
        <v>60</v>
      </c>
      <c r="E62" s="101">
        <v>1</v>
      </c>
      <c r="F62" s="97">
        <v>1</v>
      </c>
      <c r="G62" s="97">
        <v>1</v>
      </c>
      <c r="H62" s="89" t="s">
        <v>48</v>
      </c>
      <c r="I62" s="90">
        <v>20164</v>
      </c>
      <c r="J62" s="99">
        <v>1957</v>
      </c>
      <c r="K62" s="91"/>
      <c r="L62" s="91">
        <v>1</v>
      </c>
      <c r="M62" s="91">
        <v>1</v>
      </c>
      <c r="N62" s="92">
        <v>1</v>
      </c>
      <c r="O62" s="91">
        <v>1</v>
      </c>
      <c r="P62" s="92">
        <v>1</v>
      </c>
      <c r="Q62" s="91">
        <v>1</v>
      </c>
      <c r="R62" s="92">
        <v>1</v>
      </c>
      <c r="S62" s="91">
        <v>1</v>
      </c>
      <c r="T62" s="90">
        <v>1</v>
      </c>
      <c r="U62" s="92">
        <v>1</v>
      </c>
      <c r="V62" s="93"/>
      <c r="W62" s="93"/>
      <c r="X62" s="92"/>
      <c r="Y62" s="94"/>
      <c r="Z62" s="95"/>
      <c r="AA62" s="105"/>
      <c r="AB62" s="156"/>
      <c r="AC62" s="105"/>
      <c r="AD62" s="156"/>
      <c r="AE62" s="162"/>
      <c r="AF62" s="96"/>
    </row>
    <row r="63" spans="1:32" ht="12.75" customHeight="1">
      <c r="A63" s="86" t="s">
        <v>383</v>
      </c>
      <c r="B63" s="87" t="s">
        <v>76</v>
      </c>
      <c r="C63" s="191" t="s">
        <v>77</v>
      </c>
      <c r="D63" s="101">
        <v>120</v>
      </c>
      <c r="E63" s="107">
        <v>2</v>
      </c>
      <c r="F63" s="88">
        <v>2</v>
      </c>
      <c r="G63" s="97">
        <v>1</v>
      </c>
      <c r="H63" s="89" t="s">
        <v>34</v>
      </c>
      <c r="I63" s="90">
        <v>87571</v>
      </c>
      <c r="J63" s="91">
        <v>400</v>
      </c>
      <c r="K63" s="91">
        <v>0</v>
      </c>
      <c r="L63" s="91"/>
      <c r="M63" s="91"/>
      <c r="N63" s="92">
        <v>0</v>
      </c>
      <c r="O63" s="91">
        <v>0</v>
      </c>
      <c r="P63" s="92">
        <v>0</v>
      </c>
      <c r="Q63" s="91">
        <v>2</v>
      </c>
      <c r="R63" s="92">
        <v>0</v>
      </c>
      <c r="S63" s="91">
        <v>0</v>
      </c>
      <c r="T63" s="90">
        <v>0</v>
      </c>
      <c r="U63" s="92">
        <v>2</v>
      </c>
      <c r="V63" s="93"/>
      <c r="W63" s="93">
        <v>0</v>
      </c>
      <c r="X63" s="92">
        <v>0</v>
      </c>
      <c r="Y63" s="94"/>
      <c r="Z63" s="95"/>
      <c r="AA63" s="105"/>
      <c r="AB63" s="156"/>
      <c r="AC63" s="105"/>
      <c r="AD63" s="156"/>
      <c r="AE63" s="162"/>
      <c r="AF63" s="96" t="s">
        <v>674</v>
      </c>
    </row>
    <row r="64" spans="2:32" ht="12.75" customHeight="1">
      <c r="B64" s="191" t="s">
        <v>78</v>
      </c>
      <c r="C64" s="191" t="s">
        <v>79</v>
      </c>
      <c r="D64" s="101">
        <v>120</v>
      </c>
      <c r="E64" s="101">
        <v>2</v>
      </c>
      <c r="F64" s="97">
        <v>2</v>
      </c>
      <c r="G64" s="97">
        <v>1</v>
      </c>
      <c r="H64" s="89" t="s">
        <v>80</v>
      </c>
      <c r="I64" s="90">
        <v>17356</v>
      </c>
      <c r="J64" s="113">
        <v>2051</v>
      </c>
      <c r="K64" s="91"/>
      <c r="L64" s="91">
        <v>2</v>
      </c>
      <c r="M64" s="91">
        <v>2</v>
      </c>
      <c r="N64" s="111"/>
      <c r="O64" s="111"/>
      <c r="P64" s="111"/>
      <c r="Q64" s="111"/>
      <c r="R64" s="111"/>
      <c r="S64" s="111"/>
      <c r="T64" s="111"/>
      <c r="U64" s="111"/>
      <c r="V64" s="183"/>
      <c r="W64" s="183"/>
      <c r="X64" s="111"/>
      <c r="Y64" s="183"/>
      <c r="Z64" s="184"/>
      <c r="AA64" s="185"/>
      <c r="AB64" s="185"/>
      <c r="AC64" s="185"/>
      <c r="AD64" s="185"/>
      <c r="AE64" s="186"/>
      <c r="AF64" s="185" t="s">
        <v>561</v>
      </c>
    </row>
    <row r="65" spans="2:32" ht="12.75" customHeight="1">
      <c r="B65" s="87" t="s">
        <v>81</v>
      </c>
      <c r="C65" s="191" t="s">
        <v>82</v>
      </c>
      <c r="D65" s="107">
        <v>120</v>
      </c>
      <c r="E65" s="101">
        <v>2</v>
      </c>
      <c r="F65" s="97">
        <v>2</v>
      </c>
      <c r="G65" s="97">
        <v>1</v>
      </c>
      <c r="H65" s="89" t="s">
        <v>38</v>
      </c>
      <c r="I65" s="90">
        <v>85750</v>
      </c>
      <c r="J65" s="91">
        <v>320</v>
      </c>
      <c r="K65" s="91">
        <v>0</v>
      </c>
      <c r="L65" s="91"/>
      <c r="M65" s="91"/>
      <c r="N65" s="92">
        <v>0</v>
      </c>
      <c r="O65" s="91">
        <v>1</v>
      </c>
      <c r="P65" s="92">
        <v>0</v>
      </c>
      <c r="Q65" s="91">
        <v>1</v>
      </c>
      <c r="R65" s="92">
        <v>1</v>
      </c>
      <c r="S65" s="91">
        <v>0</v>
      </c>
      <c r="T65" s="90">
        <v>0</v>
      </c>
      <c r="U65" s="111">
        <v>1</v>
      </c>
      <c r="V65" s="93"/>
      <c r="W65" s="93">
        <v>0</v>
      </c>
      <c r="X65" s="92">
        <v>1</v>
      </c>
      <c r="Y65" s="94"/>
      <c r="Z65" s="95"/>
      <c r="AA65" s="105"/>
      <c r="AB65" s="156"/>
      <c r="AC65" s="105"/>
      <c r="AD65" s="156"/>
      <c r="AE65" s="162"/>
      <c r="AF65" s="96" t="s">
        <v>504</v>
      </c>
    </row>
    <row r="66" spans="2:32" ht="12.75" customHeight="1">
      <c r="B66" s="157" t="s">
        <v>570</v>
      </c>
      <c r="C66" s="221"/>
      <c r="D66" s="219">
        <v>60</v>
      </c>
      <c r="E66" s="219">
        <v>1</v>
      </c>
      <c r="F66" s="97">
        <v>1</v>
      </c>
      <c r="G66" s="97">
        <v>1</v>
      </c>
      <c r="H66" s="89" t="s">
        <v>571</v>
      </c>
      <c r="I66" s="90"/>
      <c r="J66" s="91"/>
      <c r="K66" s="91"/>
      <c r="L66" s="91"/>
      <c r="M66" s="91"/>
      <c r="N66" s="92"/>
      <c r="O66" s="91"/>
      <c r="P66" s="92"/>
      <c r="Q66" s="91"/>
      <c r="R66" s="92"/>
      <c r="S66" s="91"/>
      <c r="T66" s="90"/>
      <c r="U66" s="111"/>
      <c r="V66" s="93"/>
      <c r="W66" s="93"/>
      <c r="X66" s="92"/>
      <c r="Y66" s="94"/>
      <c r="Z66" s="95"/>
      <c r="AA66" s="105"/>
      <c r="AB66" s="156"/>
      <c r="AC66" s="105"/>
      <c r="AD66" s="156"/>
      <c r="AE66" s="162"/>
      <c r="AF66" s="222" t="s">
        <v>618</v>
      </c>
    </row>
    <row r="67" spans="2:32" ht="12.75" customHeight="1">
      <c r="B67" s="87" t="s">
        <v>83</v>
      </c>
      <c r="C67" s="87"/>
      <c r="D67" s="107">
        <v>60</v>
      </c>
      <c r="E67" s="101">
        <v>1</v>
      </c>
      <c r="F67" s="97">
        <v>1</v>
      </c>
      <c r="G67" s="97">
        <v>1</v>
      </c>
      <c r="H67" s="89" t="s">
        <v>34</v>
      </c>
      <c r="I67" s="90">
        <v>54935</v>
      </c>
      <c r="J67" s="99">
        <v>1609</v>
      </c>
      <c r="K67" s="91">
        <v>3</v>
      </c>
      <c r="L67" s="91"/>
      <c r="M67" s="91"/>
      <c r="N67" s="92">
        <v>1</v>
      </c>
      <c r="O67" s="91">
        <v>1</v>
      </c>
      <c r="P67" s="92">
        <v>1</v>
      </c>
      <c r="Q67" s="91">
        <v>1</v>
      </c>
      <c r="R67" s="92">
        <v>1</v>
      </c>
      <c r="S67" s="91"/>
      <c r="T67" s="90">
        <v>1</v>
      </c>
      <c r="U67" s="92">
        <v>1</v>
      </c>
      <c r="V67" s="93"/>
      <c r="W67" s="93"/>
      <c r="X67" s="92"/>
      <c r="Y67" s="94"/>
      <c r="Z67" s="95"/>
      <c r="AA67" s="105"/>
      <c r="AB67" s="156"/>
      <c r="AC67" s="105"/>
      <c r="AD67" s="156"/>
      <c r="AE67" s="162"/>
      <c r="AF67" s="96"/>
    </row>
    <row r="68" spans="2:32" ht="12.75" customHeight="1">
      <c r="B68" s="87" t="s">
        <v>274</v>
      </c>
      <c r="C68" s="87" t="s">
        <v>177</v>
      </c>
      <c r="D68" s="107">
        <v>120</v>
      </c>
      <c r="E68" s="101">
        <v>2</v>
      </c>
      <c r="F68" s="97">
        <v>2</v>
      </c>
      <c r="G68" s="97">
        <v>1</v>
      </c>
      <c r="H68" s="89" t="s">
        <v>14</v>
      </c>
      <c r="I68" s="90">
        <v>79912</v>
      </c>
      <c r="J68" s="91">
        <v>18</v>
      </c>
      <c r="K68" s="91"/>
      <c r="L68" s="91"/>
      <c r="M68" s="91"/>
      <c r="N68" s="92">
        <v>1</v>
      </c>
      <c r="O68" s="91">
        <v>0</v>
      </c>
      <c r="P68" s="92">
        <v>0</v>
      </c>
      <c r="Q68" s="91">
        <v>0</v>
      </c>
      <c r="R68" s="92">
        <v>0</v>
      </c>
      <c r="S68" s="91">
        <v>0</v>
      </c>
      <c r="T68" s="90">
        <v>2</v>
      </c>
      <c r="U68" s="92">
        <v>2</v>
      </c>
      <c r="V68" s="93"/>
      <c r="W68" s="93">
        <v>0</v>
      </c>
      <c r="X68" s="92">
        <v>0</v>
      </c>
      <c r="Y68" s="94"/>
      <c r="Z68" s="95"/>
      <c r="AA68" s="105"/>
      <c r="AB68" s="156"/>
      <c r="AC68" s="105"/>
      <c r="AD68" s="156"/>
      <c r="AE68" s="162"/>
      <c r="AF68" s="96"/>
    </row>
    <row r="69" spans="2:32" ht="12.75" customHeight="1">
      <c r="B69" s="87" t="s">
        <v>84</v>
      </c>
      <c r="C69" s="87" t="s">
        <v>85</v>
      </c>
      <c r="D69" s="107">
        <v>120</v>
      </c>
      <c r="E69" s="101">
        <v>2</v>
      </c>
      <c r="F69" s="97">
        <v>2</v>
      </c>
      <c r="G69" s="97">
        <v>1</v>
      </c>
      <c r="H69" s="89" t="s">
        <v>14</v>
      </c>
      <c r="I69" s="90">
        <v>79922</v>
      </c>
      <c r="J69" s="91">
        <v>22</v>
      </c>
      <c r="K69" s="91"/>
      <c r="L69" s="91"/>
      <c r="M69" s="91"/>
      <c r="N69" s="92"/>
      <c r="O69" s="91"/>
      <c r="P69" s="92"/>
      <c r="Q69" s="91"/>
      <c r="R69" s="92"/>
      <c r="S69" s="91"/>
      <c r="T69" s="90"/>
      <c r="U69" s="92">
        <v>2</v>
      </c>
      <c r="V69" s="93"/>
      <c r="W69" s="93"/>
      <c r="X69" s="92"/>
      <c r="Y69" s="94"/>
      <c r="Z69" s="95"/>
      <c r="AA69" s="105"/>
      <c r="AB69" s="156"/>
      <c r="AC69" s="105"/>
      <c r="AD69" s="156"/>
      <c r="AE69" s="162"/>
      <c r="AF69" s="96"/>
    </row>
    <row r="70" spans="1:32" ht="12.75" customHeight="1">
      <c r="A70" s="86">
        <v>138</v>
      </c>
      <c r="B70" s="87" t="s">
        <v>86</v>
      </c>
      <c r="C70" s="87"/>
      <c r="D70" s="101">
        <v>60</v>
      </c>
      <c r="E70" s="101">
        <v>1</v>
      </c>
      <c r="F70" s="97">
        <v>1</v>
      </c>
      <c r="G70" s="97">
        <v>1</v>
      </c>
      <c r="H70" s="89" t="s">
        <v>87</v>
      </c>
      <c r="I70" s="90">
        <v>83815</v>
      </c>
      <c r="J70" s="99">
        <v>1576</v>
      </c>
      <c r="K70" s="91"/>
      <c r="L70" s="91">
        <v>0</v>
      </c>
      <c r="M70" s="91">
        <v>0</v>
      </c>
      <c r="N70" s="92">
        <v>0</v>
      </c>
      <c r="O70" s="91">
        <v>0</v>
      </c>
      <c r="P70" s="92">
        <v>2</v>
      </c>
      <c r="Q70" s="91">
        <v>0</v>
      </c>
      <c r="R70" s="92">
        <v>0</v>
      </c>
      <c r="S70" s="91">
        <v>0</v>
      </c>
      <c r="T70" s="90">
        <v>0</v>
      </c>
      <c r="U70" s="92">
        <v>1</v>
      </c>
      <c r="V70" s="93">
        <v>0</v>
      </c>
      <c r="W70" s="93">
        <v>0</v>
      </c>
      <c r="X70" s="92">
        <v>0</v>
      </c>
      <c r="Y70" s="94"/>
      <c r="Z70" s="95"/>
      <c r="AA70" s="105"/>
      <c r="AB70" s="156"/>
      <c r="AC70" s="105"/>
      <c r="AD70" s="156"/>
      <c r="AE70" s="162"/>
      <c r="AF70" s="96"/>
    </row>
    <row r="71" spans="2:32" ht="12.75" customHeight="1">
      <c r="B71" s="87" t="s">
        <v>416</v>
      </c>
      <c r="C71" s="117" t="s">
        <v>37</v>
      </c>
      <c r="D71" s="219">
        <v>60</v>
      </c>
      <c r="E71" s="220">
        <v>1</v>
      </c>
      <c r="F71" s="88">
        <v>1</v>
      </c>
      <c r="G71" s="88">
        <v>1</v>
      </c>
      <c r="H71" s="89" t="s">
        <v>14</v>
      </c>
      <c r="I71" s="90">
        <v>79934</v>
      </c>
      <c r="J71" s="91">
        <v>7</v>
      </c>
      <c r="K71" s="91"/>
      <c r="L71" s="91"/>
      <c r="M71" s="91"/>
      <c r="N71" s="92"/>
      <c r="O71" s="91"/>
      <c r="P71" s="92"/>
      <c r="Q71" s="91"/>
      <c r="R71" s="92"/>
      <c r="S71" s="91"/>
      <c r="T71" s="90"/>
      <c r="U71" s="92"/>
      <c r="V71" s="93"/>
      <c r="W71" s="93"/>
      <c r="X71" s="92"/>
      <c r="Y71" s="94"/>
      <c r="Z71" s="95"/>
      <c r="AA71" s="105"/>
      <c r="AB71" s="156"/>
      <c r="AC71" s="105"/>
      <c r="AD71" s="156"/>
      <c r="AE71" s="162"/>
      <c r="AF71" s="222" t="s">
        <v>572</v>
      </c>
    </row>
    <row r="72" spans="2:32" ht="12.75" customHeight="1">
      <c r="B72" s="87" t="s">
        <v>362</v>
      </c>
      <c r="C72" s="109" t="s">
        <v>142</v>
      </c>
      <c r="D72" s="101">
        <v>120</v>
      </c>
      <c r="E72" s="101">
        <v>2</v>
      </c>
      <c r="F72" s="97">
        <v>2</v>
      </c>
      <c r="G72" s="97">
        <v>1</v>
      </c>
      <c r="H72" s="89" t="s">
        <v>11</v>
      </c>
      <c r="I72" s="90">
        <v>78664</v>
      </c>
      <c r="J72" s="91">
        <v>601</v>
      </c>
      <c r="K72" s="91">
        <v>0</v>
      </c>
      <c r="L72" s="90">
        <v>2</v>
      </c>
      <c r="M72" s="90">
        <v>2</v>
      </c>
      <c r="N72" s="92">
        <v>2</v>
      </c>
      <c r="O72" s="90">
        <v>2</v>
      </c>
      <c r="P72" s="92">
        <v>2</v>
      </c>
      <c r="Q72" s="90">
        <v>0</v>
      </c>
      <c r="R72" s="92">
        <v>4</v>
      </c>
      <c r="S72" s="90">
        <v>0</v>
      </c>
      <c r="T72" s="90">
        <v>0</v>
      </c>
      <c r="U72" s="92">
        <v>2</v>
      </c>
      <c r="V72" s="93"/>
      <c r="W72" s="93">
        <v>0</v>
      </c>
      <c r="X72" s="92">
        <v>0</v>
      </c>
      <c r="Y72" s="94"/>
      <c r="Z72" s="95"/>
      <c r="AA72" s="105"/>
      <c r="AB72" s="156"/>
      <c r="AC72" s="105"/>
      <c r="AD72" s="156"/>
      <c r="AE72" s="162"/>
      <c r="AF72" s="96"/>
    </row>
    <row r="73" spans="1:32" ht="12.75" customHeight="1">
      <c r="A73" s="86">
        <v>148</v>
      </c>
      <c r="B73" s="87" t="s">
        <v>454</v>
      </c>
      <c r="C73" s="87"/>
      <c r="D73" s="101">
        <v>60</v>
      </c>
      <c r="E73" s="101">
        <v>1</v>
      </c>
      <c r="F73" s="88">
        <v>1</v>
      </c>
      <c r="G73" s="97">
        <v>1</v>
      </c>
      <c r="H73" s="89" t="s">
        <v>14</v>
      </c>
      <c r="I73" s="90">
        <v>79924</v>
      </c>
      <c r="J73" s="91">
        <v>1</v>
      </c>
      <c r="K73" s="91">
        <v>0</v>
      </c>
      <c r="L73" s="91"/>
      <c r="M73" s="91"/>
      <c r="N73" s="92">
        <v>0</v>
      </c>
      <c r="O73" s="91">
        <v>0</v>
      </c>
      <c r="P73" s="92">
        <v>0</v>
      </c>
      <c r="Q73" s="91">
        <v>0</v>
      </c>
      <c r="R73" s="92">
        <v>0</v>
      </c>
      <c r="S73" s="91">
        <v>0</v>
      </c>
      <c r="T73" s="90">
        <v>0</v>
      </c>
      <c r="U73" s="92">
        <v>1</v>
      </c>
      <c r="V73" s="93"/>
      <c r="W73" s="93">
        <v>0</v>
      </c>
      <c r="X73" s="92">
        <v>0</v>
      </c>
      <c r="Y73" s="94"/>
      <c r="Z73" s="95"/>
      <c r="AA73" s="105"/>
      <c r="AB73" s="156"/>
      <c r="AC73" s="105"/>
      <c r="AD73" s="156"/>
      <c r="AE73" s="162"/>
      <c r="AF73" s="96"/>
    </row>
    <row r="74" spans="2:32" ht="12.75" customHeight="1">
      <c r="B74" s="87" t="s">
        <v>275</v>
      </c>
      <c r="C74" s="109" t="s">
        <v>417</v>
      </c>
      <c r="D74" s="107">
        <v>120</v>
      </c>
      <c r="E74" s="101">
        <v>2</v>
      </c>
      <c r="F74" s="97">
        <v>2</v>
      </c>
      <c r="G74" s="97">
        <v>1</v>
      </c>
      <c r="H74" s="89" t="s">
        <v>88</v>
      </c>
      <c r="I74" s="90">
        <v>29910</v>
      </c>
      <c r="J74" s="99">
        <v>1692</v>
      </c>
      <c r="K74" s="91">
        <v>0</v>
      </c>
      <c r="L74" s="91"/>
      <c r="M74" s="91"/>
      <c r="N74" s="92">
        <v>1</v>
      </c>
      <c r="O74" s="91">
        <v>2</v>
      </c>
      <c r="P74" s="92">
        <v>2</v>
      </c>
      <c r="Q74" s="91">
        <v>0</v>
      </c>
      <c r="R74" s="92">
        <v>2</v>
      </c>
      <c r="S74" s="91">
        <v>0</v>
      </c>
      <c r="T74" s="90">
        <v>2</v>
      </c>
      <c r="U74" s="92">
        <v>2</v>
      </c>
      <c r="V74" s="93"/>
      <c r="W74" s="93">
        <v>0</v>
      </c>
      <c r="X74" s="92">
        <v>0</v>
      </c>
      <c r="Y74" s="94"/>
      <c r="Z74" s="95"/>
      <c r="AA74" s="105"/>
      <c r="AB74" s="156"/>
      <c r="AC74" s="105"/>
      <c r="AD74" s="156"/>
      <c r="AE74" s="162"/>
      <c r="AF74" s="96"/>
    </row>
    <row r="75" spans="2:32" ht="12.75" customHeight="1">
      <c r="B75" s="223" t="s">
        <v>666</v>
      </c>
      <c r="C75" s="255"/>
      <c r="D75" s="219">
        <v>120</v>
      </c>
      <c r="E75" s="101">
        <v>2</v>
      </c>
      <c r="F75" s="97">
        <v>2</v>
      </c>
      <c r="G75" s="97">
        <v>0</v>
      </c>
      <c r="H75" s="89"/>
      <c r="I75" s="90"/>
      <c r="J75" s="99"/>
      <c r="K75" s="91"/>
      <c r="L75" s="91"/>
      <c r="M75" s="91"/>
      <c r="N75" s="92"/>
      <c r="O75" s="91"/>
      <c r="P75" s="92"/>
      <c r="Q75" s="91"/>
      <c r="R75" s="92"/>
      <c r="S75" s="91"/>
      <c r="T75" s="90"/>
      <c r="U75" s="92"/>
      <c r="V75" s="93"/>
      <c r="W75" s="93"/>
      <c r="X75" s="92"/>
      <c r="Y75" s="94"/>
      <c r="Z75" s="95"/>
      <c r="AA75" s="105"/>
      <c r="AB75" s="156"/>
      <c r="AC75" s="105"/>
      <c r="AD75" s="156"/>
      <c r="AE75" s="162"/>
      <c r="AF75" s="96"/>
    </row>
    <row r="76" spans="1:32" ht="12.75" customHeight="1">
      <c r="A76" s="86" t="s">
        <v>463</v>
      </c>
      <c r="B76" s="87" t="s">
        <v>460</v>
      </c>
      <c r="C76" s="109" t="s">
        <v>461</v>
      </c>
      <c r="D76" s="101">
        <v>120</v>
      </c>
      <c r="E76" s="101">
        <v>2</v>
      </c>
      <c r="F76" s="97">
        <v>2</v>
      </c>
      <c r="G76" s="97">
        <v>1</v>
      </c>
      <c r="H76" s="89" t="s">
        <v>69</v>
      </c>
      <c r="I76" s="90">
        <v>98902</v>
      </c>
      <c r="J76" s="99">
        <v>1585</v>
      </c>
      <c r="K76" s="91">
        <v>5</v>
      </c>
      <c r="L76" s="91"/>
      <c r="M76" s="91"/>
      <c r="N76" s="92">
        <v>2</v>
      </c>
      <c r="O76" s="91">
        <v>2</v>
      </c>
      <c r="P76" s="92">
        <v>2</v>
      </c>
      <c r="Q76" s="91">
        <v>2</v>
      </c>
      <c r="R76" s="92">
        <v>0</v>
      </c>
      <c r="S76" s="91">
        <v>0</v>
      </c>
      <c r="T76" s="90">
        <v>2</v>
      </c>
      <c r="U76" s="92">
        <v>2</v>
      </c>
      <c r="V76" s="93"/>
      <c r="W76" s="93"/>
      <c r="X76" s="92">
        <v>2</v>
      </c>
      <c r="Y76" s="94"/>
      <c r="Z76" s="95"/>
      <c r="AA76" s="105"/>
      <c r="AB76" s="156"/>
      <c r="AC76" s="105"/>
      <c r="AD76" s="156"/>
      <c r="AE76" s="162"/>
      <c r="AF76" s="96"/>
    </row>
    <row r="77" spans="2:32" ht="12.75" customHeight="1">
      <c r="B77" s="87" t="s">
        <v>158</v>
      </c>
      <c r="C77" s="109" t="s">
        <v>160</v>
      </c>
      <c r="D77" s="107">
        <v>60</v>
      </c>
      <c r="E77" s="101">
        <v>1</v>
      </c>
      <c r="F77" s="97">
        <v>1</v>
      </c>
      <c r="G77" s="97">
        <v>1</v>
      </c>
      <c r="H77" s="89" t="s">
        <v>14</v>
      </c>
      <c r="I77" s="90">
        <v>79936</v>
      </c>
      <c r="J77" s="91">
        <v>19</v>
      </c>
      <c r="K77" s="91"/>
      <c r="L77" s="91"/>
      <c r="M77" s="91"/>
      <c r="N77" s="92"/>
      <c r="O77" s="91"/>
      <c r="P77" s="92"/>
      <c r="Q77" s="91"/>
      <c r="R77" s="92"/>
      <c r="S77" s="91"/>
      <c r="T77" s="90"/>
      <c r="U77" s="92">
        <v>1</v>
      </c>
      <c r="V77" s="93"/>
      <c r="W77" s="93"/>
      <c r="X77" s="92"/>
      <c r="Y77" s="94"/>
      <c r="Z77" s="95"/>
      <c r="AA77" s="105"/>
      <c r="AB77" s="156"/>
      <c r="AC77" s="105"/>
      <c r="AD77" s="156"/>
      <c r="AE77" s="162"/>
      <c r="AF77" s="96"/>
    </row>
    <row r="78" spans="2:32" ht="12.75" customHeight="1">
      <c r="B78" s="87" t="s">
        <v>89</v>
      </c>
      <c r="C78" s="87"/>
      <c r="D78" s="107">
        <v>60</v>
      </c>
      <c r="E78" s="101">
        <v>1</v>
      </c>
      <c r="F78" s="97">
        <v>1</v>
      </c>
      <c r="G78" s="97">
        <v>1</v>
      </c>
      <c r="H78" s="89" t="s">
        <v>69</v>
      </c>
      <c r="I78" s="90">
        <v>98277</v>
      </c>
      <c r="J78" s="99">
        <v>1807</v>
      </c>
      <c r="K78" s="91"/>
      <c r="L78" s="91">
        <v>1</v>
      </c>
      <c r="M78" s="91">
        <v>1</v>
      </c>
      <c r="N78" s="92">
        <v>1</v>
      </c>
      <c r="O78" s="91">
        <v>1</v>
      </c>
      <c r="P78" s="92">
        <v>1</v>
      </c>
      <c r="Q78" s="91">
        <v>1</v>
      </c>
      <c r="R78" s="92">
        <v>1</v>
      </c>
      <c r="S78" s="91">
        <v>1</v>
      </c>
      <c r="T78" s="90">
        <v>1</v>
      </c>
      <c r="U78" s="92">
        <v>1</v>
      </c>
      <c r="V78" s="93"/>
      <c r="W78" s="93"/>
      <c r="X78" s="92">
        <v>1</v>
      </c>
      <c r="Y78" s="94"/>
      <c r="Z78" s="95"/>
      <c r="AA78" s="105"/>
      <c r="AB78" s="156"/>
      <c r="AC78" s="105"/>
      <c r="AD78" s="156"/>
      <c r="AE78" s="162"/>
      <c r="AF78" s="96"/>
    </row>
    <row r="79" spans="1:32" ht="12.75" customHeight="1">
      <c r="A79" s="86">
        <v>142</v>
      </c>
      <c r="B79" s="87" t="s">
        <v>316</v>
      </c>
      <c r="C79" s="87"/>
      <c r="D79" s="101">
        <v>60</v>
      </c>
      <c r="E79" s="101">
        <v>1</v>
      </c>
      <c r="F79" s="88">
        <v>1</v>
      </c>
      <c r="G79" s="97">
        <v>1</v>
      </c>
      <c r="H79" s="89" t="s">
        <v>66</v>
      </c>
      <c r="I79" s="90">
        <v>43148</v>
      </c>
      <c r="J79" s="91">
        <v>1633</v>
      </c>
      <c r="K79" s="91"/>
      <c r="L79" s="91"/>
      <c r="M79" s="91"/>
      <c r="N79" s="92"/>
      <c r="O79" s="91">
        <v>1</v>
      </c>
      <c r="P79" s="92">
        <v>1</v>
      </c>
      <c r="Q79" s="91">
        <v>1</v>
      </c>
      <c r="R79" s="92">
        <v>1</v>
      </c>
      <c r="S79" s="91">
        <v>1</v>
      </c>
      <c r="T79" s="90">
        <v>1</v>
      </c>
      <c r="U79" s="92">
        <v>1</v>
      </c>
      <c r="V79" s="93"/>
      <c r="W79" s="93">
        <v>0</v>
      </c>
      <c r="X79" s="92">
        <v>1</v>
      </c>
      <c r="Y79" s="94"/>
      <c r="Z79" s="95"/>
      <c r="AA79" s="105"/>
      <c r="AB79" s="156"/>
      <c r="AC79" s="105"/>
      <c r="AD79" s="156"/>
      <c r="AE79" s="162"/>
      <c r="AF79" s="96"/>
    </row>
    <row r="80" spans="2:32" ht="12.75" customHeight="1">
      <c r="B80" s="191" t="s">
        <v>501</v>
      </c>
      <c r="C80" s="191" t="s">
        <v>90</v>
      </c>
      <c r="D80" s="158">
        <v>120</v>
      </c>
      <c r="E80" s="158">
        <v>2</v>
      </c>
      <c r="F80" s="181">
        <v>2</v>
      </c>
      <c r="G80" s="181">
        <v>1</v>
      </c>
      <c r="H80" s="182" t="s">
        <v>11</v>
      </c>
      <c r="I80" s="111">
        <v>77008</v>
      </c>
      <c r="J80" s="111">
        <v>749</v>
      </c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>
        <v>0</v>
      </c>
      <c r="V80" s="183"/>
      <c r="W80" s="183"/>
      <c r="X80" s="111"/>
      <c r="Y80" s="183"/>
      <c r="Z80" s="184"/>
      <c r="AA80" s="185"/>
      <c r="AB80" s="185"/>
      <c r="AC80" s="185"/>
      <c r="AD80" s="185"/>
      <c r="AE80" s="186"/>
      <c r="AF80" s="185" t="s">
        <v>488</v>
      </c>
    </row>
    <row r="81" spans="1:32" ht="12.75" customHeight="1">
      <c r="A81" s="86" t="s">
        <v>479</v>
      </c>
      <c r="B81" s="87" t="s">
        <v>243</v>
      </c>
      <c r="C81" s="87" t="s">
        <v>244</v>
      </c>
      <c r="D81" s="101">
        <v>120</v>
      </c>
      <c r="E81" s="188">
        <v>2</v>
      </c>
      <c r="F81" s="116">
        <v>2</v>
      </c>
      <c r="G81" s="102">
        <v>1</v>
      </c>
      <c r="H81" s="103" t="s">
        <v>11</v>
      </c>
      <c r="I81" s="90">
        <v>76018</v>
      </c>
      <c r="J81" s="91">
        <v>625</v>
      </c>
      <c r="K81" s="91"/>
      <c r="L81" s="91"/>
      <c r="M81" s="91"/>
      <c r="N81" s="92">
        <v>2</v>
      </c>
      <c r="O81" s="91"/>
      <c r="P81" s="92">
        <v>2</v>
      </c>
      <c r="Q81" s="91">
        <v>2</v>
      </c>
      <c r="R81" s="92">
        <v>2</v>
      </c>
      <c r="S81" s="91"/>
      <c r="T81" s="90">
        <v>2</v>
      </c>
      <c r="U81" s="92">
        <v>2</v>
      </c>
      <c r="V81" s="93"/>
      <c r="W81" s="93"/>
      <c r="X81" s="92">
        <v>2</v>
      </c>
      <c r="Y81" s="94"/>
      <c r="Z81" s="95"/>
      <c r="AA81" s="105"/>
      <c r="AB81" s="156"/>
      <c r="AC81" s="105"/>
      <c r="AD81" s="156"/>
      <c r="AE81" s="162"/>
      <c r="AF81" s="96"/>
    </row>
    <row r="82" spans="2:32" ht="12.75" customHeight="1">
      <c r="B82" s="87" t="s">
        <v>91</v>
      </c>
      <c r="C82" s="87" t="s">
        <v>92</v>
      </c>
      <c r="D82" s="107">
        <v>60</v>
      </c>
      <c r="E82" s="101">
        <v>1</v>
      </c>
      <c r="F82" s="107">
        <v>1</v>
      </c>
      <c r="G82" s="107">
        <v>1</v>
      </c>
      <c r="H82" s="89" t="s">
        <v>59</v>
      </c>
      <c r="I82" s="90">
        <v>2176</v>
      </c>
      <c r="J82" s="115">
        <v>2414</v>
      </c>
      <c r="K82" s="91">
        <v>0</v>
      </c>
      <c r="L82" s="91"/>
      <c r="M82" s="91"/>
      <c r="N82" s="92">
        <v>1</v>
      </c>
      <c r="O82" s="91">
        <v>1</v>
      </c>
      <c r="P82" s="92">
        <v>1</v>
      </c>
      <c r="Q82" s="91">
        <v>1</v>
      </c>
      <c r="R82" s="92">
        <v>1</v>
      </c>
      <c r="S82" s="91">
        <v>0</v>
      </c>
      <c r="T82" s="90">
        <v>1</v>
      </c>
      <c r="U82" s="92">
        <v>1</v>
      </c>
      <c r="V82" s="93"/>
      <c r="W82" s="93">
        <v>1</v>
      </c>
      <c r="X82" s="92"/>
      <c r="Y82" s="94"/>
      <c r="Z82" s="95"/>
      <c r="AA82" s="105"/>
      <c r="AB82" s="156"/>
      <c r="AC82" s="105"/>
      <c r="AD82" s="156"/>
      <c r="AE82" s="162" t="s">
        <v>375</v>
      </c>
      <c r="AF82" s="96"/>
    </row>
    <row r="83" spans="2:32" ht="12.75" customHeight="1">
      <c r="B83" s="87" t="s">
        <v>93</v>
      </c>
      <c r="C83" s="87" t="s">
        <v>94</v>
      </c>
      <c r="D83" s="107">
        <v>60</v>
      </c>
      <c r="E83" s="101">
        <v>1</v>
      </c>
      <c r="F83" s="107">
        <v>1</v>
      </c>
      <c r="G83" s="107">
        <v>1</v>
      </c>
      <c r="H83" s="89" t="s">
        <v>11</v>
      </c>
      <c r="I83" s="90"/>
      <c r="J83" s="91">
        <v>576</v>
      </c>
      <c r="K83" s="91"/>
      <c r="L83" s="91"/>
      <c r="M83" s="91">
        <v>1</v>
      </c>
      <c r="N83" s="92"/>
      <c r="O83" s="91">
        <v>1</v>
      </c>
      <c r="P83" s="92"/>
      <c r="Q83" s="91">
        <v>1</v>
      </c>
      <c r="R83" s="92">
        <v>1</v>
      </c>
      <c r="S83" s="91"/>
      <c r="T83" s="90">
        <v>1</v>
      </c>
      <c r="U83" s="92">
        <v>1</v>
      </c>
      <c r="V83" s="93"/>
      <c r="W83" s="93"/>
      <c r="X83" s="92"/>
      <c r="Y83" s="94"/>
      <c r="Z83" s="95"/>
      <c r="AA83" s="105"/>
      <c r="AB83" s="156"/>
      <c r="AC83" s="105"/>
      <c r="AD83" s="156"/>
      <c r="AE83" s="162"/>
      <c r="AF83" s="96"/>
    </row>
    <row r="84" spans="2:32" ht="12.75" customHeight="1">
      <c r="B84" s="87" t="s">
        <v>150</v>
      </c>
      <c r="C84" s="109" t="s">
        <v>418</v>
      </c>
      <c r="D84" s="107">
        <v>120</v>
      </c>
      <c r="E84" s="101">
        <v>2</v>
      </c>
      <c r="F84" s="107">
        <v>2</v>
      </c>
      <c r="G84" s="107">
        <v>1</v>
      </c>
      <c r="H84" s="89" t="s">
        <v>14</v>
      </c>
      <c r="I84" s="90">
        <v>79924</v>
      </c>
      <c r="J84" s="91">
        <v>1</v>
      </c>
      <c r="K84" s="91">
        <v>0</v>
      </c>
      <c r="L84" s="91"/>
      <c r="M84" s="91"/>
      <c r="N84" s="92">
        <v>2</v>
      </c>
      <c r="O84" s="91">
        <v>1</v>
      </c>
      <c r="P84" s="92">
        <v>2</v>
      </c>
      <c r="Q84" s="91">
        <v>0</v>
      </c>
      <c r="R84" s="92">
        <v>2</v>
      </c>
      <c r="S84" s="91">
        <v>0</v>
      </c>
      <c r="T84" s="90">
        <v>0</v>
      </c>
      <c r="U84" s="92">
        <v>2</v>
      </c>
      <c r="V84" s="93"/>
      <c r="W84" s="93"/>
      <c r="X84" s="92">
        <v>2</v>
      </c>
      <c r="Y84" s="94"/>
      <c r="Z84" s="95"/>
      <c r="AA84" s="105"/>
      <c r="AB84" s="156"/>
      <c r="AC84" s="105"/>
      <c r="AD84" s="156"/>
      <c r="AE84" s="162"/>
      <c r="AF84" s="96"/>
    </row>
    <row r="85" spans="1:32" ht="12.75" customHeight="1">
      <c r="A85" s="118" t="s">
        <v>341</v>
      </c>
      <c r="B85" s="87" t="s">
        <v>290</v>
      </c>
      <c r="C85" s="109" t="s">
        <v>291</v>
      </c>
      <c r="D85" s="107">
        <v>120</v>
      </c>
      <c r="E85" s="101">
        <v>2</v>
      </c>
      <c r="F85" s="107">
        <v>2</v>
      </c>
      <c r="G85" s="107">
        <v>1</v>
      </c>
      <c r="H85" s="89" t="s">
        <v>11</v>
      </c>
      <c r="I85" s="90">
        <v>79830</v>
      </c>
      <c r="J85" s="91">
        <v>220</v>
      </c>
      <c r="K85" s="91"/>
      <c r="L85" s="91"/>
      <c r="M85" s="91"/>
      <c r="N85" s="92">
        <v>2</v>
      </c>
      <c r="O85" s="91">
        <v>0</v>
      </c>
      <c r="P85" s="92">
        <v>2</v>
      </c>
      <c r="Q85" s="91">
        <v>2</v>
      </c>
      <c r="R85" s="92">
        <v>0</v>
      </c>
      <c r="S85" s="91">
        <v>2</v>
      </c>
      <c r="T85" s="90">
        <v>0</v>
      </c>
      <c r="U85" s="119">
        <v>2</v>
      </c>
      <c r="V85" s="93"/>
      <c r="W85" s="93">
        <v>0</v>
      </c>
      <c r="X85" s="92">
        <v>0</v>
      </c>
      <c r="Y85" s="94"/>
      <c r="Z85" s="95"/>
      <c r="AA85" s="105"/>
      <c r="AB85" s="156"/>
      <c r="AC85" s="105"/>
      <c r="AD85" s="156"/>
      <c r="AE85" s="162"/>
      <c r="AF85" s="96"/>
    </row>
    <row r="86" spans="2:32" ht="12.75" customHeight="1">
      <c r="B86" s="87" t="s">
        <v>151</v>
      </c>
      <c r="C86" s="117"/>
      <c r="D86" s="107">
        <v>60</v>
      </c>
      <c r="E86" s="101">
        <v>1</v>
      </c>
      <c r="F86" s="107">
        <v>1</v>
      </c>
      <c r="G86" s="107">
        <v>1</v>
      </c>
      <c r="H86" s="89" t="s">
        <v>14</v>
      </c>
      <c r="I86" s="90">
        <v>79912</v>
      </c>
      <c r="J86" s="91">
        <v>18</v>
      </c>
      <c r="K86" s="91"/>
      <c r="L86" s="91">
        <v>1</v>
      </c>
      <c r="M86" s="91">
        <v>1</v>
      </c>
      <c r="N86" s="92"/>
      <c r="O86" s="91"/>
      <c r="P86" s="92"/>
      <c r="Q86" s="91">
        <v>1</v>
      </c>
      <c r="R86" s="92">
        <v>1</v>
      </c>
      <c r="S86" s="91"/>
      <c r="T86" s="90">
        <v>1</v>
      </c>
      <c r="U86" s="92">
        <v>1</v>
      </c>
      <c r="V86" s="93"/>
      <c r="W86" s="93"/>
      <c r="X86" s="92"/>
      <c r="Y86" s="94"/>
      <c r="Z86" s="95"/>
      <c r="AA86" s="105"/>
      <c r="AB86" s="156"/>
      <c r="AC86" s="105"/>
      <c r="AD86" s="156"/>
      <c r="AE86" s="162"/>
      <c r="AF86" s="96"/>
    </row>
    <row r="87" spans="1:32" ht="12.75" customHeight="1">
      <c r="A87" s="86">
        <v>175</v>
      </c>
      <c r="B87" s="87" t="s">
        <v>495</v>
      </c>
      <c r="C87" s="117"/>
      <c r="D87" s="107">
        <v>60</v>
      </c>
      <c r="E87" s="101">
        <v>1</v>
      </c>
      <c r="F87" s="107">
        <v>1</v>
      </c>
      <c r="G87" s="107">
        <v>1</v>
      </c>
      <c r="H87" s="89" t="s">
        <v>14</v>
      </c>
      <c r="I87" s="90">
        <v>79912</v>
      </c>
      <c r="J87" s="91">
        <v>5</v>
      </c>
      <c r="K87" s="91"/>
      <c r="L87" s="91"/>
      <c r="M87" s="91"/>
      <c r="N87" s="92"/>
      <c r="O87" s="91"/>
      <c r="P87" s="92"/>
      <c r="Q87" s="91"/>
      <c r="R87" s="92"/>
      <c r="S87" s="91"/>
      <c r="T87" s="90"/>
      <c r="U87" s="92">
        <v>1</v>
      </c>
      <c r="V87" s="93"/>
      <c r="W87" s="93"/>
      <c r="X87" s="92"/>
      <c r="Y87" s="94"/>
      <c r="Z87" s="95"/>
      <c r="AA87" s="105"/>
      <c r="AB87" s="156"/>
      <c r="AC87" s="105"/>
      <c r="AD87" s="156"/>
      <c r="AE87" s="162"/>
      <c r="AF87" s="96"/>
    </row>
    <row r="88" spans="2:32" ht="12.75" customHeight="1">
      <c r="B88" s="87" t="s">
        <v>95</v>
      </c>
      <c r="C88" s="87" t="s">
        <v>176</v>
      </c>
      <c r="D88" s="107">
        <v>120</v>
      </c>
      <c r="E88" s="101">
        <v>2</v>
      </c>
      <c r="F88" s="97">
        <v>2</v>
      </c>
      <c r="G88" s="97">
        <v>1</v>
      </c>
      <c r="H88" s="89" t="s">
        <v>96</v>
      </c>
      <c r="I88" s="90">
        <v>84117</v>
      </c>
      <c r="J88" s="91">
        <v>881</v>
      </c>
      <c r="K88" s="91">
        <v>2</v>
      </c>
      <c r="L88" s="91">
        <v>2</v>
      </c>
      <c r="M88" s="91">
        <v>2</v>
      </c>
      <c r="N88" s="92">
        <v>2</v>
      </c>
      <c r="O88" s="91">
        <v>2</v>
      </c>
      <c r="P88" s="92">
        <v>2</v>
      </c>
      <c r="Q88" s="91">
        <v>0</v>
      </c>
      <c r="R88" s="92">
        <v>0</v>
      </c>
      <c r="S88" s="91">
        <v>2</v>
      </c>
      <c r="T88" s="90">
        <v>2</v>
      </c>
      <c r="U88" s="92">
        <v>2</v>
      </c>
      <c r="V88" s="93"/>
      <c r="W88" s="93"/>
      <c r="X88" s="92">
        <v>3</v>
      </c>
      <c r="Y88" s="94"/>
      <c r="Z88" s="95"/>
      <c r="AA88" s="105"/>
      <c r="AB88" s="156"/>
      <c r="AC88" s="105"/>
      <c r="AD88" s="156"/>
      <c r="AE88" s="162"/>
      <c r="AF88" s="96"/>
    </row>
    <row r="89" spans="1:32" ht="12.75" customHeight="1">
      <c r="A89" s="86">
        <v>174</v>
      </c>
      <c r="B89" s="87" t="s">
        <v>493</v>
      </c>
      <c r="C89" s="87"/>
      <c r="D89" s="107">
        <v>60</v>
      </c>
      <c r="E89" s="101">
        <v>1</v>
      </c>
      <c r="F89" s="97">
        <v>1</v>
      </c>
      <c r="G89" s="97">
        <v>1</v>
      </c>
      <c r="H89" s="89" t="s">
        <v>43</v>
      </c>
      <c r="I89" s="90">
        <v>93225</v>
      </c>
      <c r="J89" s="91">
        <v>876</v>
      </c>
      <c r="K89" s="91"/>
      <c r="L89" s="91"/>
      <c r="M89" s="91"/>
      <c r="N89" s="92">
        <v>1</v>
      </c>
      <c r="O89" s="91">
        <v>1</v>
      </c>
      <c r="P89" s="92">
        <v>1</v>
      </c>
      <c r="Q89" s="91"/>
      <c r="R89" s="92"/>
      <c r="S89" s="91"/>
      <c r="T89" s="90">
        <v>1</v>
      </c>
      <c r="U89" s="92">
        <v>1</v>
      </c>
      <c r="V89" s="93"/>
      <c r="W89" s="93"/>
      <c r="X89" s="92"/>
      <c r="Y89" s="94"/>
      <c r="Z89" s="95"/>
      <c r="AA89" s="105"/>
      <c r="AB89" s="156"/>
      <c r="AC89" s="105"/>
      <c r="AD89" s="156"/>
      <c r="AE89" s="162"/>
      <c r="AF89" s="96"/>
    </row>
    <row r="90" spans="2:32" ht="12.75" customHeight="1">
      <c r="B90" s="87" t="s">
        <v>97</v>
      </c>
      <c r="C90" s="87"/>
      <c r="D90" s="107">
        <v>60</v>
      </c>
      <c r="E90" s="101">
        <v>1</v>
      </c>
      <c r="F90" s="97">
        <v>1</v>
      </c>
      <c r="G90" s="97">
        <v>1</v>
      </c>
      <c r="H90" s="89" t="s">
        <v>98</v>
      </c>
      <c r="I90" s="90">
        <v>46140</v>
      </c>
      <c r="J90" s="99">
        <v>1445</v>
      </c>
      <c r="K90" s="91">
        <v>4</v>
      </c>
      <c r="L90" s="91"/>
      <c r="M90" s="91">
        <v>1</v>
      </c>
      <c r="N90" s="92">
        <v>1</v>
      </c>
      <c r="O90" s="91">
        <v>1</v>
      </c>
      <c r="P90" s="92">
        <v>1</v>
      </c>
      <c r="Q90" s="91">
        <v>0</v>
      </c>
      <c r="R90" s="92">
        <v>0</v>
      </c>
      <c r="S90" s="91">
        <v>0</v>
      </c>
      <c r="T90" s="90">
        <v>1</v>
      </c>
      <c r="U90" s="92">
        <v>1</v>
      </c>
      <c r="V90" s="93"/>
      <c r="W90" s="93">
        <v>0</v>
      </c>
      <c r="X90" s="92">
        <v>1</v>
      </c>
      <c r="Y90" s="94"/>
      <c r="Z90" s="95"/>
      <c r="AA90" s="105"/>
      <c r="AB90" s="156"/>
      <c r="AC90" s="105"/>
      <c r="AD90" s="156"/>
      <c r="AE90" s="162" t="s">
        <v>376</v>
      </c>
      <c r="AF90" s="96"/>
    </row>
    <row r="91" spans="1:32" ht="12.75" customHeight="1">
      <c r="A91" s="86" t="s">
        <v>340</v>
      </c>
      <c r="B91" s="87" t="s">
        <v>99</v>
      </c>
      <c r="C91" s="109" t="s">
        <v>255</v>
      </c>
      <c r="D91" s="107">
        <v>120</v>
      </c>
      <c r="E91" s="101">
        <v>2</v>
      </c>
      <c r="F91" s="97">
        <v>2</v>
      </c>
      <c r="G91" s="97">
        <v>1</v>
      </c>
      <c r="H91" s="89" t="s">
        <v>69</v>
      </c>
      <c r="I91" s="90">
        <v>98226</v>
      </c>
      <c r="J91" s="99">
        <v>1807</v>
      </c>
      <c r="K91" s="91">
        <v>0</v>
      </c>
      <c r="L91" s="91"/>
      <c r="M91" s="91"/>
      <c r="N91" s="92">
        <v>0</v>
      </c>
      <c r="O91" s="91">
        <v>0</v>
      </c>
      <c r="P91" s="92">
        <v>2</v>
      </c>
      <c r="Q91" s="91">
        <v>2</v>
      </c>
      <c r="R91" s="92">
        <v>0</v>
      </c>
      <c r="S91" s="91">
        <v>0</v>
      </c>
      <c r="T91" s="90">
        <v>0</v>
      </c>
      <c r="U91" s="92">
        <v>2</v>
      </c>
      <c r="V91" s="93"/>
      <c r="W91" s="93">
        <v>0</v>
      </c>
      <c r="X91" s="92">
        <v>2</v>
      </c>
      <c r="Y91" s="94"/>
      <c r="Z91" s="95"/>
      <c r="AA91" s="105"/>
      <c r="AB91" s="156"/>
      <c r="AC91" s="105"/>
      <c r="AD91" s="156"/>
      <c r="AE91" s="162"/>
      <c r="AF91" s="96"/>
    </row>
    <row r="92" spans="2:32" ht="12.75" customHeight="1">
      <c r="B92" s="87" t="s">
        <v>100</v>
      </c>
      <c r="C92" s="87"/>
      <c r="D92" s="107">
        <v>60</v>
      </c>
      <c r="E92" s="101">
        <v>1</v>
      </c>
      <c r="F92" s="97">
        <v>1</v>
      </c>
      <c r="G92" s="97">
        <v>1</v>
      </c>
      <c r="H92" s="89" t="s">
        <v>11</v>
      </c>
      <c r="I92" s="90">
        <v>79830</v>
      </c>
      <c r="J92" s="91">
        <v>280</v>
      </c>
      <c r="K92" s="91">
        <v>3</v>
      </c>
      <c r="L92" s="91">
        <v>1</v>
      </c>
      <c r="M92" s="91">
        <v>1</v>
      </c>
      <c r="N92" s="92">
        <v>1</v>
      </c>
      <c r="O92" s="91">
        <v>1</v>
      </c>
      <c r="P92" s="92">
        <v>1</v>
      </c>
      <c r="Q92" s="91">
        <v>0</v>
      </c>
      <c r="R92" s="92">
        <v>0</v>
      </c>
      <c r="S92" s="91">
        <v>0</v>
      </c>
      <c r="T92" s="90">
        <v>1</v>
      </c>
      <c r="U92" s="92">
        <v>1</v>
      </c>
      <c r="V92" s="93">
        <v>1</v>
      </c>
      <c r="W92" s="93">
        <v>0</v>
      </c>
      <c r="X92" s="92">
        <v>1</v>
      </c>
      <c r="Y92" s="94">
        <v>1</v>
      </c>
      <c r="Z92" s="95"/>
      <c r="AA92" s="105"/>
      <c r="AB92" s="156"/>
      <c r="AC92" s="105"/>
      <c r="AD92" s="156"/>
      <c r="AE92" s="162"/>
      <c r="AF92" s="96"/>
    </row>
    <row r="93" spans="2:32" ht="12.75" customHeight="1">
      <c r="B93" s="87" t="s">
        <v>101</v>
      </c>
      <c r="C93" s="109" t="s">
        <v>419</v>
      </c>
      <c r="D93" s="107">
        <v>120</v>
      </c>
      <c r="E93" s="101">
        <v>2</v>
      </c>
      <c r="F93" s="97">
        <v>2</v>
      </c>
      <c r="G93" s="97">
        <v>1</v>
      </c>
      <c r="H93" s="89" t="s">
        <v>88</v>
      </c>
      <c r="I93" s="90">
        <v>37862</v>
      </c>
      <c r="J93" s="99">
        <v>1520</v>
      </c>
      <c r="K93" s="91">
        <v>0</v>
      </c>
      <c r="L93" s="91"/>
      <c r="M93" s="91"/>
      <c r="N93" s="92">
        <v>2</v>
      </c>
      <c r="O93" s="91">
        <v>0</v>
      </c>
      <c r="P93" s="92">
        <v>2</v>
      </c>
      <c r="Q93" s="91">
        <v>2</v>
      </c>
      <c r="R93" s="92">
        <v>2</v>
      </c>
      <c r="S93" s="91">
        <v>0</v>
      </c>
      <c r="T93" s="90">
        <v>2</v>
      </c>
      <c r="U93" s="92">
        <v>2</v>
      </c>
      <c r="V93" s="93"/>
      <c r="W93" s="93">
        <v>0</v>
      </c>
      <c r="X93" s="92">
        <v>0</v>
      </c>
      <c r="Y93" s="94">
        <v>2</v>
      </c>
      <c r="Z93" s="95"/>
      <c r="AA93" s="105"/>
      <c r="AB93" s="156"/>
      <c r="AC93" s="105"/>
      <c r="AD93" s="156"/>
      <c r="AE93" s="162"/>
      <c r="AF93" s="96"/>
    </row>
    <row r="94" spans="2:32" ht="12.75" customHeight="1">
      <c r="B94" s="223" t="s">
        <v>576</v>
      </c>
      <c r="C94" s="109"/>
      <c r="D94" s="219"/>
      <c r="E94" s="219"/>
      <c r="F94" s="97"/>
      <c r="G94" s="97"/>
      <c r="H94" s="89" t="s">
        <v>14</v>
      </c>
      <c r="I94" s="90"/>
      <c r="J94" s="90"/>
      <c r="K94" s="91"/>
      <c r="L94" s="91"/>
      <c r="M94" s="91"/>
      <c r="N94" s="228">
        <v>3</v>
      </c>
      <c r="O94" s="91"/>
      <c r="P94" s="92"/>
      <c r="Q94" s="91"/>
      <c r="R94" s="92"/>
      <c r="S94" s="91"/>
      <c r="T94" s="90"/>
      <c r="U94" s="92"/>
      <c r="V94" s="93"/>
      <c r="W94" s="93"/>
      <c r="X94" s="92"/>
      <c r="Y94" s="94"/>
      <c r="Z94" s="95"/>
      <c r="AA94" s="105"/>
      <c r="AB94" s="156"/>
      <c r="AC94" s="105"/>
      <c r="AD94" s="156"/>
      <c r="AE94" s="162"/>
      <c r="AF94" s="222" t="s">
        <v>579</v>
      </c>
    </row>
    <row r="95" spans="2:32" ht="12.75" customHeight="1">
      <c r="B95" s="87" t="s">
        <v>102</v>
      </c>
      <c r="C95" s="87" t="s">
        <v>103</v>
      </c>
      <c r="D95" s="107">
        <v>120</v>
      </c>
      <c r="E95" s="101">
        <v>2</v>
      </c>
      <c r="F95" s="97">
        <v>2</v>
      </c>
      <c r="G95" s="97">
        <v>1</v>
      </c>
      <c r="H95" s="89" t="s">
        <v>11</v>
      </c>
      <c r="I95" s="90">
        <v>76009</v>
      </c>
      <c r="J95" s="91">
        <v>631</v>
      </c>
      <c r="K95" s="91"/>
      <c r="L95" s="91"/>
      <c r="M95" s="91"/>
      <c r="N95" s="92">
        <v>0</v>
      </c>
      <c r="O95" s="91">
        <v>0</v>
      </c>
      <c r="P95" s="92">
        <v>4</v>
      </c>
      <c r="Q95" s="91">
        <v>0</v>
      </c>
      <c r="R95" s="92">
        <v>0</v>
      </c>
      <c r="S95" s="91">
        <v>0</v>
      </c>
      <c r="T95" s="90">
        <v>2</v>
      </c>
      <c r="U95" s="92">
        <v>2</v>
      </c>
      <c r="V95" s="93"/>
      <c r="W95" s="93">
        <v>0</v>
      </c>
      <c r="X95" s="92">
        <v>4</v>
      </c>
      <c r="Y95" s="94"/>
      <c r="Z95" s="95"/>
      <c r="AA95" s="105"/>
      <c r="AB95" s="156"/>
      <c r="AC95" s="105"/>
      <c r="AD95" s="156"/>
      <c r="AE95" s="162"/>
      <c r="AF95" s="96"/>
    </row>
    <row r="96" spans="1:32" ht="12.75" customHeight="1">
      <c r="A96" s="86" t="s">
        <v>457</v>
      </c>
      <c r="B96" s="87" t="s">
        <v>104</v>
      </c>
      <c r="C96" s="109" t="s">
        <v>392</v>
      </c>
      <c r="D96" s="101">
        <v>120</v>
      </c>
      <c r="E96" s="107">
        <v>2</v>
      </c>
      <c r="F96" s="88">
        <v>2</v>
      </c>
      <c r="G96" s="88">
        <v>1</v>
      </c>
      <c r="H96" s="89" t="s">
        <v>38</v>
      </c>
      <c r="I96" s="90">
        <v>85308</v>
      </c>
      <c r="J96" s="91">
        <v>451</v>
      </c>
      <c r="K96" s="91">
        <v>0</v>
      </c>
      <c r="L96" s="91"/>
      <c r="M96" s="91"/>
      <c r="N96" s="92">
        <v>0</v>
      </c>
      <c r="O96" s="91">
        <v>2</v>
      </c>
      <c r="P96" s="92">
        <v>0</v>
      </c>
      <c r="Q96" s="91">
        <v>0</v>
      </c>
      <c r="R96" s="92">
        <v>2</v>
      </c>
      <c r="S96" s="91">
        <v>0</v>
      </c>
      <c r="T96" s="90">
        <v>2</v>
      </c>
      <c r="U96" s="92">
        <v>2</v>
      </c>
      <c r="V96" s="93"/>
      <c r="W96" s="93">
        <v>0</v>
      </c>
      <c r="X96" s="92">
        <v>0</v>
      </c>
      <c r="Y96" s="94"/>
      <c r="Z96" s="95"/>
      <c r="AA96" s="105"/>
      <c r="AB96" s="156"/>
      <c r="AC96" s="105"/>
      <c r="AD96" s="156"/>
      <c r="AE96" s="162"/>
      <c r="AF96" s="96"/>
    </row>
    <row r="97" spans="1:32" ht="12.75" customHeight="1">
      <c r="A97" s="86" t="s">
        <v>492</v>
      </c>
      <c r="B97" s="87" t="s">
        <v>490</v>
      </c>
      <c r="C97" s="109" t="s">
        <v>491</v>
      </c>
      <c r="D97" s="101">
        <v>120</v>
      </c>
      <c r="E97" s="107">
        <v>2</v>
      </c>
      <c r="F97" s="88">
        <v>2</v>
      </c>
      <c r="G97" s="88">
        <v>1</v>
      </c>
      <c r="H97" s="89" t="s">
        <v>14</v>
      </c>
      <c r="I97" s="187">
        <v>79924</v>
      </c>
      <c r="J97" s="91">
        <v>1</v>
      </c>
      <c r="K97" s="91"/>
      <c r="L97" s="91"/>
      <c r="M97" s="91"/>
      <c r="N97" s="92"/>
      <c r="O97" s="91"/>
      <c r="P97" s="92"/>
      <c r="Q97" s="91"/>
      <c r="R97" s="92"/>
      <c r="S97" s="91"/>
      <c r="T97" s="90"/>
      <c r="U97" s="92">
        <v>2</v>
      </c>
      <c r="V97" s="93"/>
      <c r="W97" s="93"/>
      <c r="X97" s="92"/>
      <c r="Y97" s="94"/>
      <c r="Z97" s="95"/>
      <c r="AA97" s="105"/>
      <c r="AB97" s="156"/>
      <c r="AC97" s="105"/>
      <c r="AD97" s="156"/>
      <c r="AE97" s="162"/>
      <c r="AF97" s="96"/>
    </row>
    <row r="98" spans="1:32" ht="12.75" customHeight="1">
      <c r="A98" s="86">
        <v>131</v>
      </c>
      <c r="B98" s="87" t="s">
        <v>297</v>
      </c>
      <c r="C98" s="87"/>
      <c r="D98" s="101">
        <v>60</v>
      </c>
      <c r="E98" s="189">
        <v>1</v>
      </c>
      <c r="F98" s="98">
        <v>1</v>
      </c>
      <c r="G98" s="88">
        <v>1</v>
      </c>
      <c r="H98" s="89" t="s">
        <v>59</v>
      </c>
      <c r="I98" s="90">
        <v>1075</v>
      </c>
      <c r="J98" s="113">
        <v>2342</v>
      </c>
      <c r="K98" s="91"/>
      <c r="L98" s="91"/>
      <c r="M98" s="91"/>
      <c r="N98" s="92"/>
      <c r="O98" s="91">
        <v>1</v>
      </c>
      <c r="P98" s="92">
        <v>1</v>
      </c>
      <c r="Q98" s="91"/>
      <c r="R98" s="92"/>
      <c r="S98" s="91"/>
      <c r="T98" s="90"/>
      <c r="U98" s="92">
        <v>1</v>
      </c>
      <c r="V98" s="93"/>
      <c r="W98" s="93"/>
      <c r="X98" s="92"/>
      <c r="Y98" s="94"/>
      <c r="Z98" s="95"/>
      <c r="AA98" s="105"/>
      <c r="AB98" s="156"/>
      <c r="AC98" s="105"/>
      <c r="AD98" s="156"/>
      <c r="AE98" s="162"/>
      <c r="AF98" s="96"/>
    </row>
    <row r="99" spans="2:32" ht="12.75" customHeight="1">
      <c r="B99" s="87" t="s">
        <v>105</v>
      </c>
      <c r="C99" s="87" t="s">
        <v>106</v>
      </c>
      <c r="D99" s="107">
        <v>60</v>
      </c>
      <c r="E99" s="101">
        <v>1</v>
      </c>
      <c r="F99" s="97">
        <v>1</v>
      </c>
      <c r="G99" s="97">
        <v>1</v>
      </c>
      <c r="H99" s="89" t="s">
        <v>11</v>
      </c>
      <c r="I99" s="90">
        <v>77043</v>
      </c>
      <c r="J99" s="91">
        <v>738</v>
      </c>
      <c r="K99" s="91"/>
      <c r="L99" s="91"/>
      <c r="M99" s="91"/>
      <c r="N99" s="92">
        <v>0</v>
      </c>
      <c r="O99" s="91">
        <v>1</v>
      </c>
      <c r="P99" s="92">
        <v>1</v>
      </c>
      <c r="Q99" s="91">
        <v>1</v>
      </c>
      <c r="R99" s="92">
        <v>0</v>
      </c>
      <c r="S99" s="91">
        <v>0</v>
      </c>
      <c r="T99" s="90">
        <v>1</v>
      </c>
      <c r="U99" s="92">
        <v>1</v>
      </c>
      <c r="V99" s="93"/>
      <c r="W99" s="93"/>
      <c r="X99" s="92">
        <v>1</v>
      </c>
      <c r="Y99" s="94"/>
      <c r="Z99" s="95"/>
      <c r="AA99" s="105"/>
      <c r="AB99" s="156"/>
      <c r="AC99" s="105"/>
      <c r="AD99" s="156"/>
      <c r="AE99" s="162" t="s">
        <v>371</v>
      </c>
      <c r="AF99" s="96"/>
    </row>
    <row r="100" spans="2:32" ht="12.75" customHeight="1">
      <c r="B100" s="87" t="s">
        <v>107</v>
      </c>
      <c r="C100" s="87"/>
      <c r="D100" s="107">
        <v>60</v>
      </c>
      <c r="E100" s="101">
        <v>1</v>
      </c>
      <c r="F100" s="97">
        <v>1</v>
      </c>
      <c r="G100" s="97">
        <v>1</v>
      </c>
      <c r="H100" s="89" t="s">
        <v>108</v>
      </c>
      <c r="I100" s="90">
        <v>77399</v>
      </c>
      <c r="J100" s="91">
        <v>821</v>
      </c>
      <c r="K100" s="91">
        <v>0</v>
      </c>
      <c r="L100" s="91">
        <v>1</v>
      </c>
      <c r="M100" s="91"/>
      <c r="N100" s="92">
        <v>1</v>
      </c>
      <c r="O100" s="91">
        <v>1</v>
      </c>
      <c r="P100" s="92">
        <v>0</v>
      </c>
      <c r="Q100" s="91">
        <v>1</v>
      </c>
      <c r="R100" s="92">
        <v>0</v>
      </c>
      <c r="S100" s="91">
        <v>0</v>
      </c>
      <c r="T100" s="90">
        <v>1</v>
      </c>
      <c r="U100" s="92">
        <v>1</v>
      </c>
      <c r="V100" s="93"/>
      <c r="W100" s="93">
        <v>0</v>
      </c>
      <c r="X100" s="92">
        <v>1</v>
      </c>
      <c r="Y100" s="94"/>
      <c r="Z100" s="95"/>
      <c r="AA100" s="105"/>
      <c r="AB100" s="156"/>
      <c r="AC100" s="105"/>
      <c r="AD100" s="156"/>
      <c r="AE100" s="162"/>
      <c r="AF100" s="96"/>
    </row>
    <row r="101" spans="2:32" ht="12.75" customHeight="1">
      <c r="B101" s="191" t="s">
        <v>109</v>
      </c>
      <c r="C101" s="191" t="s">
        <v>577</v>
      </c>
      <c r="D101" s="158">
        <v>120</v>
      </c>
      <c r="E101" s="158">
        <v>2</v>
      </c>
      <c r="F101" s="181">
        <v>2</v>
      </c>
      <c r="G101" s="181">
        <v>1</v>
      </c>
      <c r="H101" s="182" t="s">
        <v>34</v>
      </c>
      <c r="I101" s="111">
        <v>87124</v>
      </c>
      <c r="J101" s="111">
        <v>296</v>
      </c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>
        <v>2</v>
      </c>
      <c r="V101" s="183"/>
      <c r="W101" s="183"/>
      <c r="X101" s="111"/>
      <c r="Y101" s="183"/>
      <c r="Z101" s="184"/>
      <c r="AA101" s="185"/>
      <c r="AB101" s="185"/>
      <c r="AC101" s="185"/>
      <c r="AD101" s="156"/>
      <c r="AE101" s="162"/>
      <c r="AF101" s="96" t="s">
        <v>568</v>
      </c>
    </row>
    <row r="102" spans="2:32" ht="12.75" customHeight="1">
      <c r="B102" s="87" t="s">
        <v>110</v>
      </c>
      <c r="C102" s="87" t="s">
        <v>111</v>
      </c>
      <c r="D102" s="107">
        <v>120</v>
      </c>
      <c r="E102" s="101">
        <v>2</v>
      </c>
      <c r="F102" s="97">
        <v>2</v>
      </c>
      <c r="G102" s="97">
        <v>1</v>
      </c>
      <c r="H102" s="89" t="s">
        <v>14</v>
      </c>
      <c r="I102" s="90">
        <v>79936</v>
      </c>
      <c r="J102" s="91">
        <v>19</v>
      </c>
      <c r="K102" s="91">
        <v>0</v>
      </c>
      <c r="L102" s="91"/>
      <c r="M102" s="91"/>
      <c r="N102" s="92">
        <v>2</v>
      </c>
      <c r="O102" s="91">
        <v>0</v>
      </c>
      <c r="P102" s="92">
        <v>0</v>
      </c>
      <c r="Q102" s="91">
        <v>2</v>
      </c>
      <c r="R102" s="92">
        <v>0</v>
      </c>
      <c r="S102" s="91">
        <v>0</v>
      </c>
      <c r="T102" s="90">
        <v>2</v>
      </c>
      <c r="U102" s="92">
        <v>2</v>
      </c>
      <c r="V102" s="93"/>
      <c r="W102" s="93">
        <v>0</v>
      </c>
      <c r="X102" s="92">
        <v>0</v>
      </c>
      <c r="Y102" s="94"/>
      <c r="Z102" s="95"/>
      <c r="AA102" s="105"/>
      <c r="AB102" s="156"/>
      <c r="AC102" s="105"/>
      <c r="AD102" s="156"/>
      <c r="AE102" s="162"/>
      <c r="AF102" s="96"/>
    </row>
    <row r="103" spans="2:32" ht="12.75" customHeight="1">
      <c r="B103" s="223" t="s">
        <v>575</v>
      </c>
      <c r="C103" s="87"/>
      <c r="D103" s="219"/>
      <c r="E103" s="219"/>
      <c r="F103" s="97"/>
      <c r="G103" s="97"/>
      <c r="H103" s="89" t="s">
        <v>24</v>
      </c>
      <c r="I103" s="90"/>
      <c r="J103" s="91"/>
      <c r="K103" s="91"/>
      <c r="L103" s="91"/>
      <c r="M103" s="91"/>
      <c r="N103" s="92"/>
      <c r="O103" s="91"/>
      <c r="P103" s="92"/>
      <c r="Q103" s="228">
        <v>1</v>
      </c>
      <c r="R103" s="92"/>
      <c r="S103" s="91"/>
      <c r="T103" s="90"/>
      <c r="U103" s="92"/>
      <c r="V103" s="93"/>
      <c r="W103" s="93"/>
      <c r="X103" s="92"/>
      <c r="Y103" s="94"/>
      <c r="Z103" s="95"/>
      <c r="AA103" s="105"/>
      <c r="AB103" s="156"/>
      <c r="AC103" s="105"/>
      <c r="AD103" s="156"/>
      <c r="AE103" s="162"/>
      <c r="AF103" s="222" t="s">
        <v>579</v>
      </c>
    </row>
    <row r="104" spans="1:32" ht="12.75" customHeight="1">
      <c r="A104" s="86" t="s">
        <v>478</v>
      </c>
      <c r="B104" s="87" t="s">
        <v>476</v>
      </c>
      <c r="C104" s="87" t="s">
        <v>477</v>
      </c>
      <c r="D104" s="101">
        <v>120</v>
      </c>
      <c r="E104" s="101">
        <v>2</v>
      </c>
      <c r="F104" s="97">
        <v>2</v>
      </c>
      <c r="G104" s="97">
        <v>1</v>
      </c>
      <c r="H104" s="89" t="s">
        <v>14</v>
      </c>
      <c r="I104" s="90">
        <v>79912</v>
      </c>
      <c r="J104" s="91">
        <v>17</v>
      </c>
      <c r="K104" s="91"/>
      <c r="L104" s="91"/>
      <c r="M104" s="91"/>
      <c r="N104" s="92">
        <v>2</v>
      </c>
      <c r="O104" s="91"/>
      <c r="P104" s="92"/>
      <c r="Q104" s="91"/>
      <c r="R104" s="92"/>
      <c r="S104" s="91">
        <v>1</v>
      </c>
      <c r="T104" s="90">
        <v>1</v>
      </c>
      <c r="U104" s="92">
        <v>2</v>
      </c>
      <c r="V104" s="93"/>
      <c r="W104" s="93"/>
      <c r="X104" s="92"/>
      <c r="Y104" s="94"/>
      <c r="Z104" s="95"/>
      <c r="AA104" s="105"/>
      <c r="AB104" s="156"/>
      <c r="AC104" s="105"/>
      <c r="AD104" s="156"/>
      <c r="AE104" s="162"/>
      <c r="AF104" s="96"/>
    </row>
    <row r="105" spans="2:32" ht="12.75" customHeight="1">
      <c r="B105" s="87" t="s">
        <v>112</v>
      </c>
      <c r="C105" s="87" t="s">
        <v>178</v>
      </c>
      <c r="D105" s="107">
        <v>120</v>
      </c>
      <c r="E105" s="101">
        <v>2</v>
      </c>
      <c r="F105" s="97">
        <v>2</v>
      </c>
      <c r="G105" s="97">
        <v>1</v>
      </c>
      <c r="H105" s="89" t="s">
        <v>14</v>
      </c>
      <c r="I105" s="90">
        <v>79912</v>
      </c>
      <c r="J105" s="91">
        <v>18</v>
      </c>
      <c r="K105" s="91"/>
      <c r="L105" s="91"/>
      <c r="M105" s="91"/>
      <c r="N105" s="92"/>
      <c r="O105" s="91"/>
      <c r="P105" s="92">
        <v>1</v>
      </c>
      <c r="Q105" s="91"/>
      <c r="R105" s="92">
        <v>1</v>
      </c>
      <c r="S105" s="91"/>
      <c r="T105" s="90"/>
      <c r="U105" s="92">
        <v>2</v>
      </c>
      <c r="V105" s="93"/>
      <c r="W105" s="93"/>
      <c r="X105" s="92">
        <v>1</v>
      </c>
      <c r="Y105" s="94"/>
      <c r="Z105" s="95"/>
      <c r="AA105" s="120"/>
      <c r="AB105" s="156"/>
      <c r="AC105" s="120"/>
      <c r="AD105" s="156"/>
      <c r="AE105" s="162" t="s">
        <v>407</v>
      </c>
      <c r="AF105" s="96"/>
    </row>
    <row r="106" spans="2:32" ht="12.75" customHeight="1">
      <c r="B106" s="87" t="s">
        <v>113</v>
      </c>
      <c r="C106" s="87" t="s">
        <v>114</v>
      </c>
      <c r="D106" s="107">
        <v>60</v>
      </c>
      <c r="E106" s="101">
        <v>1</v>
      </c>
      <c r="F106" s="107">
        <v>1</v>
      </c>
      <c r="G106" s="107">
        <v>1</v>
      </c>
      <c r="H106" s="89" t="s">
        <v>24</v>
      </c>
      <c r="I106" s="90">
        <v>89705</v>
      </c>
      <c r="J106" s="99">
        <v>1166</v>
      </c>
      <c r="K106" s="91">
        <v>0</v>
      </c>
      <c r="L106" s="91"/>
      <c r="M106" s="91"/>
      <c r="N106" s="92">
        <v>0</v>
      </c>
      <c r="O106" s="91">
        <v>0</v>
      </c>
      <c r="P106" s="92">
        <v>1</v>
      </c>
      <c r="Q106" s="91">
        <v>1</v>
      </c>
      <c r="R106" s="92">
        <v>1</v>
      </c>
      <c r="S106" s="91">
        <v>0</v>
      </c>
      <c r="T106" s="90">
        <v>1</v>
      </c>
      <c r="U106" s="92">
        <v>1</v>
      </c>
      <c r="V106" s="93"/>
      <c r="W106" s="93">
        <v>0</v>
      </c>
      <c r="X106" s="92">
        <v>1</v>
      </c>
      <c r="Y106" s="94"/>
      <c r="Z106" s="95"/>
      <c r="AA106" s="105"/>
      <c r="AB106" s="156"/>
      <c r="AC106" s="105"/>
      <c r="AD106" s="156"/>
      <c r="AE106" s="162"/>
      <c r="AF106" s="96"/>
    </row>
    <row r="107" spans="2:32" ht="12.75" customHeight="1">
      <c r="B107" s="121" t="s">
        <v>279</v>
      </c>
      <c r="C107" s="121" t="s">
        <v>127</v>
      </c>
      <c r="D107" s="158" t="s">
        <v>548</v>
      </c>
      <c r="E107" s="217">
        <v>1</v>
      </c>
      <c r="F107" s="97">
        <v>1</v>
      </c>
      <c r="G107" s="97">
        <v>1</v>
      </c>
      <c r="H107" s="89" t="s">
        <v>14</v>
      </c>
      <c r="I107" s="90">
        <v>79924</v>
      </c>
      <c r="J107" s="91">
        <v>1</v>
      </c>
      <c r="K107" s="91"/>
      <c r="L107" s="91"/>
      <c r="M107" s="91"/>
      <c r="N107" s="92"/>
      <c r="O107" s="91"/>
      <c r="P107" s="92"/>
      <c r="Q107" s="91"/>
      <c r="R107" s="92"/>
      <c r="S107" s="91"/>
      <c r="T107" s="90"/>
      <c r="U107" s="92">
        <v>1</v>
      </c>
      <c r="V107" s="93"/>
      <c r="W107" s="93"/>
      <c r="X107" s="92"/>
      <c r="Y107" s="94"/>
      <c r="Z107" s="95"/>
      <c r="AA107" s="105"/>
      <c r="AB107" s="156"/>
      <c r="AC107" s="105"/>
      <c r="AD107" s="156"/>
      <c r="AE107" s="162"/>
      <c r="AF107" s="96"/>
    </row>
    <row r="108" spans="2:32" ht="12.75" customHeight="1">
      <c r="B108" s="87" t="s">
        <v>277</v>
      </c>
      <c r="C108" s="87" t="s">
        <v>187</v>
      </c>
      <c r="D108" s="101">
        <v>120</v>
      </c>
      <c r="E108" s="101">
        <v>2</v>
      </c>
      <c r="F108" s="97">
        <v>2</v>
      </c>
      <c r="G108" s="97">
        <v>1</v>
      </c>
      <c r="H108" s="89" t="s">
        <v>11</v>
      </c>
      <c r="I108" s="90">
        <v>78024</v>
      </c>
      <c r="J108" s="91">
        <v>503</v>
      </c>
      <c r="K108" s="91"/>
      <c r="L108" s="91">
        <v>0</v>
      </c>
      <c r="M108" s="91">
        <v>0</v>
      </c>
      <c r="N108" s="92">
        <v>0</v>
      </c>
      <c r="O108" s="91">
        <v>0</v>
      </c>
      <c r="P108" s="92">
        <v>0</v>
      </c>
      <c r="Q108" s="91">
        <v>0</v>
      </c>
      <c r="R108" s="92">
        <v>0</v>
      </c>
      <c r="S108" s="91">
        <v>0</v>
      </c>
      <c r="T108" s="90">
        <v>0</v>
      </c>
      <c r="U108" s="92">
        <v>2</v>
      </c>
      <c r="V108" s="93">
        <v>2</v>
      </c>
      <c r="W108" s="93"/>
      <c r="X108" s="92">
        <v>2</v>
      </c>
      <c r="Y108" s="94"/>
      <c r="Z108" s="95"/>
      <c r="AA108" s="105"/>
      <c r="AB108" s="156"/>
      <c r="AC108" s="105"/>
      <c r="AD108" s="156"/>
      <c r="AE108" s="162"/>
      <c r="AF108" s="96"/>
    </row>
    <row r="109" spans="1:32" ht="12.75" customHeight="1">
      <c r="A109" s="86" t="s">
        <v>339</v>
      </c>
      <c r="B109" s="87" t="s">
        <v>115</v>
      </c>
      <c r="C109" s="87" t="s">
        <v>259</v>
      </c>
      <c r="D109" s="107">
        <v>120</v>
      </c>
      <c r="E109" s="101">
        <v>2</v>
      </c>
      <c r="F109" s="97">
        <v>2</v>
      </c>
      <c r="G109" s="97">
        <v>1</v>
      </c>
      <c r="H109" s="89" t="s">
        <v>116</v>
      </c>
      <c r="I109" s="90">
        <v>80908</v>
      </c>
      <c r="J109" s="91">
        <v>663</v>
      </c>
      <c r="K109" s="91">
        <v>0</v>
      </c>
      <c r="L109" s="91"/>
      <c r="M109" s="91"/>
      <c r="N109" s="92">
        <v>0</v>
      </c>
      <c r="O109" s="91">
        <v>0</v>
      </c>
      <c r="P109" s="92">
        <v>0</v>
      </c>
      <c r="Q109" s="91">
        <v>2</v>
      </c>
      <c r="R109" s="92">
        <v>2</v>
      </c>
      <c r="S109" s="91">
        <v>0</v>
      </c>
      <c r="T109" s="90">
        <v>2</v>
      </c>
      <c r="U109" s="92">
        <v>2</v>
      </c>
      <c r="V109" s="93"/>
      <c r="W109" s="93">
        <v>0</v>
      </c>
      <c r="X109" s="92">
        <v>2</v>
      </c>
      <c r="Y109" s="94"/>
      <c r="Z109" s="95"/>
      <c r="AA109" s="105"/>
      <c r="AB109" s="156"/>
      <c r="AC109" s="105"/>
      <c r="AD109" s="156"/>
      <c r="AE109" s="162"/>
      <c r="AF109" s="96"/>
    </row>
    <row r="110" spans="1:32" ht="12.75" customHeight="1">
      <c r="A110" s="86" t="s">
        <v>364</v>
      </c>
      <c r="B110" s="87" t="s">
        <v>276</v>
      </c>
      <c r="C110" s="87" t="s">
        <v>365</v>
      </c>
      <c r="D110" s="107">
        <v>120</v>
      </c>
      <c r="E110" s="101">
        <v>2</v>
      </c>
      <c r="F110" s="97">
        <v>1</v>
      </c>
      <c r="G110" s="97">
        <v>1</v>
      </c>
      <c r="H110" s="89" t="s">
        <v>34</v>
      </c>
      <c r="I110" s="90">
        <v>87111</v>
      </c>
      <c r="J110" s="91">
        <v>281</v>
      </c>
      <c r="K110" s="91">
        <v>0</v>
      </c>
      <c r="L110" s="91"/>
      <c r="M110" s="91"/>
      <c r="N110" s="92">
        <v>0</v>
      </c>
      <c r="O110" s="91">
        <v>0</v>
      </c>
      <c r="P110" s="92">
        <v>2</v>
      </c>
      <c r="Q110" s="91">
        <v>2</v>
      </c>
      <c r="R110" s="92">
        <v>0</v>
      </c>
      <c r="S110" s="91">
        <v>0</v>
      </c>
      <c r="T110" s="90">
        <v>2</v>
      </c>
      <c r="U110" s="92">
        <v>2</v>
      </c>
      <c r="V110" s="93"/>
      <c r="W110" s="93">
        <v>0</v>
      </c>
      <c r="X110" s="92">
        <v>2</v>
      </c>
      <c r="Y110" s="94"/>
      <c r="Z110" s="95"/>
      <c r="AA110" s="105"/>
      <c r="AB110" s="156"/>
      <c r="AC110" s="105"/>
      <c r="AD110" s="156"/>
      <c r="AE110" s="162"/>
      <c r="AF110" s="96"/>
    </row>
    <row r="111" spans="2:32" ht="12.75" customHeight="1">
      <c r="B111" s="87" t="s">
        <v>117</v>
      </c>
      <c r="C111" s="87" t="s">
        <v>118</v>
      </c>
      <c r="D111" s="101">
        <v>120</v>
      </c>
      <c r="E111" s="101">
        <v>2</v>
      </c>
      <c r="F111" s="97">
        <v>2</v>
      </c>
      <c r="G111" s="97">
        <v>1</v>
      </c>
      <c r="H111" s="89" t="s">
        <v>11</v>
      </c>
      <c r="I111" s="90">
        <v>75835</v>
      </c>
      <c r="J111" s="91">
        <v>793</v>
      </c>
      <c r="K111" s="91"/>
      <c r="L111" s="91"/>
      <c r="M111" s="91"/>
      <c r="N111" s="92"/>
      <c r="O111" s="91"/>
      <c r="P111" s="92"/>
      <c r="Q111" s="91">
        <v>2</v>
      </c>
      <c r="R111" s="92"/>
      <c r="S111" s="91"/>
      <c r="T111" s="90"/>
      <c r="U111" s="92">
        <v>2</v>
      </c>
      <c r="V111" s="93"/>
      <c r="W111" s="93"/>
      <c r="X111" s="92"/>
      <c r="Y111" s="94"/>
      <c r="Z111" s="95"/>
      <c r="AA111" s="105"/>
      <c r="AB111" s="156"/>
      <c r="AC111" s="105"/>
      <c r="AD111" s="156"/>
      <c r="AE111" s="162"/>
      <c r="AF111" s="96"/>
    </row>
    <row r="112" spans="2:32" ht="12.75" customHeight="1">
      <c r="B112" s="87" t="s">
        <v>452</v>
      </c>
      <c r="C112" s="87" t="s">
        <v>141</v>
      </c>
      <c r="D112" s="101">
        <v>120</v>
      </c>
      <c r="E112" s="101">
        <v>2</v>
      </c>
      <c r="F112" s="97">
        <v>2</v>
      </c>
      <c r="G112" s="97">
        <v>1</v>
      </c>
      <c r="H112" s="89" t="s">
        <v>11</v>
      </c>
      <c r="I112" s="90">
        <v>77069</v>
      </c>
      <c r="J112" s="91">
        <v>754</v>
      </c>
      <c r="K112" s="91">
        <v>0</v>
      </c>
      <c r="L112" s="91"/>
      <c r="M112" s="91"/>
      <c r="N112" s="92">
        <v>2</v>
      </c>
      <c r="O112" s="91">
        <v>2</v>
      </c>
      <c r="P112" s="92">
        <v>2</v>
      </c>
      <c r="Q112" s="91">
        <v>2</v>
      </c>
      <c r="R112" s="92">
        <v>0</v>
      </c>
      <c r="S112" s="91">
        <v>0</v>
      </c>
      <c r="T112" s="90">
        <v>2</v>
      </c>
      <c r="U112" s="92">
        <v>2</v>
      </c>
      <c r="V112" s="93"/>
      <c r="W112" s="93">
        <v>0</v>
      </c>
      <c r="X112" s="92">
        <v>2</v>
      </c>
      <c r="Y112" s="94"/>
      <c r="Z112" s="95"/>
      <c r="AA112" s="105"/>
      <c r="AB112" s="156"/>
      <c r="AC112" s="105"/>
      <c r="AD112" s="156"/>
      <c r="AE112" s="162"/>
      <c r="AF112" s="96"/>
    </row>
    <row r="113" spans="2:32" ht="12.75" customHeight="1">
      <c r="B113" s="87" t="s">
        <v>157</v>
      </c>
      <c r="C113" s="87" t="s">
        <v>159</v>
      </c>
      <c r="D113" s="101">
        <v>60</v>
      </c>
      <c r="E113" s="101">
        <v>1</v>
      </c>
      <c r="F113" s="97">
        <v>1</v>
      </c>
      <c r="G113" s="97">
        <v>1</v>
      </c>
      <c r="H113" s="89" t="s">
        <v>14</v>
      </c>
      <c r="I113" s="90">
        <v>79936</v>
      </c>
      <c r="J113" s="91">
        <v>19</v>
      </c>
      <c r="K113" s="91"/>
      <c r="L113" s="91"/>
      <c r="M113" s="91"/>
      <c r="N113" s="92"/>
      <c r="O113" s="91"/>
      <c r="P113" s="92"/>
      <c r="Q113" s="91"/>
      <c r="R113" s="92"/>
      <c r="S113" s="91"/>
      <c r="T113" s="90"/>
      <c r="U113" s="92">
        <v>1</v>
      </c>
      <c r="V113" s="93"/>
      <c r="W113" s="93"/>
      <c r="X113" s="92"/>
      <c r="Y113" s="94"/>
      <c r="Z113" s="95"/>
      <c r="AA113" s="105"/>
      <c r="AB113" s="156"/>
      <c r="AC113" s="105"/>
      <c r="AD113" s="156"/>
      <c r="AE113" s="162"/>
      <c r="AF113" s="96"/>
    </row>
    <row r="114" spans="2:32" ht="12.75" customHeight="1">
      <c r="B114" s="87" t="s">
        <v>119</v>
      </c>
      <c r="C114" s="117"/>
      <c r="D114" s="107">
        <v>60</v>
      </c>
      <c r="E114" s="107">
        <v>1</v>
      </c>
      <c r="F114" s="97">
        <v>1</v>
      </c>
      <c r="G114" s="97">
        <v>1</v>
      </c>
      <c r="H114" s="89" t="s">
        <v>43</v>
      </c>
      <c r="I114" s="90">
        <v>93610</v>
      </c>
      <c r="J114" s="99">
        <v>1054</v>
      </c>
      <c r="K114" s="91"/>
      <c r="L114" s="91"/>
      <c r="M114" s="91"/>
      <c r="N114" s="92">
        <v>1</v>
      </c>
      <c r="O114" s="91">
        <v>1</v>
      </c>
      <c r="P114" s="92">
        <v>1</v>
      </c>
      <c r="Q114" s="91"/>
      <c r="R114" s="92"/>
      <c r="S114" s="91"/>
      <c r="T114" s="90"/>
      <c r="U114" s="92">
        <v>1</v>
      </c>
      <c r="V114" s="93"/>
      <c r="W114" s="93"/>
      <c r="X114" s="92"/>
      <c r="Y114" s="94"/>
      <c r="Z114" s="95"/>
      <c r="AA114" s="105"/>
      <c r="AB114" s="156"/>
      <c r="AC114" s="105"/>
      <c r="AD114" s="156"/>
      <c r="AE114" s="162"/>
      <c r="AF114" s="96"/>
    </row>
    <row r="115" spans="2:32" ht="12.75" customHeight="1">
      <c r="B115" s="157" t="s">
        <v>155</v>
      </c>
      <c r="C115" s="117"/>
      <c r="D115" s="219">
        <v>60</v>
      </c>
      <c r="E115" s="220">
        <v>1</v>
      </c>
      <c r="F115" s="88">
        <v>1</v>
      </c>
      <c r="G115" s="88">
        <v>1</v>
      </c>
      <c r="H115" s="89" t="s">
        <v>14</v>
      </c>
      <c r="I115" s="90">
        <v>79904</v>
      </c>
      <c r="J115" s="91">
        <v>4</v>
      </c>
      <c r="K115" s="91"/>
      <c r="L115" s="91"/>
      <c r="M115" s="91"/>
      <c r="N115" s="92"/>
      <c r="O115" s="91"/>
      <c r="P115" s="92"/>
      <c r="Q115" s="91"/>
      <c r="R115" s="92"/>
      <c r="S115" s="91"/>
      <c r="T115" s="90"/>
      <c r="U115" s="92">
        <v>1</v>
      </c>
      <c r="V115" s="93"/>
      <c r="W115" s="93"/>
      <c r="X115" s="92"/>
      <c r="Y115" s="94"/>
      <c r="Z115" s="95"/>
      <c r="AA115" s="105"/>
      <c r="AB115" s="156"/>
      <c r="AC115" s="105"/>
      <c r="AD115" s="156"/>
      <c r="AE115" s="162"/>
      <c r="AF115" s="222" t="s">
        <v>572</v>
      </c>
    </row>
    <row r="116" spans="2:32" ht="12.75" customHeight="1">
      <c r="B116" s="87" t="s">
        <v>120</v>
      </c>
      <c r="C116" s="87" t="s">
        <v>420</v>
      </c>
      <c r="D116" s="107">
        <v>120</v>
      </c>
      <c r="E116" s="101">
        <v>2</v>
      </c>
      <c r="F116" s="97">
        <v>2</v>
      </c>
      <c r="G116" s="97">
        <v>1</v>
      </c>
      <c r="H116" s="89" t="s">
        <v>14</v>
      </c>
      <c r="I116" s="90">
        <v>79904</v>
      </c>
      <c r="J116" s="91">
        <v>4</v>
      </c>
      <c r="K116" s="91">
        <v>0</v>
      </c>
      <c r="L116" s="91">
        <v>2</v>
      </c>
      <c r="M116" s="91">
        <v>2</v>
      </c>
      <c r="N116" s="92">
        <v>0</v>
      </c>
      <c r="O116" s="91">
        <v>2</v>
      </c>
      <c r="P116" s="92">
        <v>2</v>
      </c>
      <c r="Q116" s="91">
        <v>2</v>
      </c>
      <c r="R116" s="92">
        <v>2</v>
      </c>
      <c r="S116" s="91">
        <v>1</v>
      </c>
      <c r="T116" s="90">
        <v>1</v>
      </c>
      <c r="U116" s="92">
        <v>2</v>
      </c>
      <c r="V116" s="93"/>
      <c r="W116" s="93">
        <v>0</v>
      </c>
      <c r="X116" s="92">
        <v>0</v>
      </c>
      <c r="Y116" s="94"/>
      <c r="Z116" s="95"/>
      <c r="AA116" s="105"/>
      <c r="AB116" s="156"/>
      <c r="AC116" s="105"/>
      <c r="AD116" s="156"/>
      <c r="AE116" s="162"/>
      <c r="AF116" s="96"/>
    </row>
    <row r="117" spans="2:32" ht="12.75" customHeight="1">
      <c r="B117" s="121" t="s">
        <v>126</v>
      </c>
      <c r="C117" s="121" t="s">
        <v>278</v>
      </c>
      <c r="D117" s="158" t="s">
        <v>548</v>
      </c>
      <c r="E117" s="217">
        <v>1</v>
      </c>
      <c r="F117" s="97">
        <v>1</v>
      </c>
      <c r="G117" s="97">
        <v>1</v>
      </c>
      <c r="H117" s="89" t="s">
        <v>14</v>
      </c>
      <c r="I117" s="90">
        <v>79924</v>
      </c>
      <c r="J117" s="91">
        <v>1</v>
      </c>
      <c r="K117" s="91"/>
      <c r="L117" s="91"/>
      <c r="M117" s="91"/>
      <c r="N117" s="92"/>
      <c r="O117" s="91"/>
      <c r="P117" s="92"/>
      <c r="Q117" s="91"/>
      <c r="R117" s="92"/>
      <c r="S117" s="91"/>
      <c r="T117" s="90"/>
      <c r="U117" s="92">
        <v>1</v>
      </c>
      <c r="V117" s="93"/>
      <c r="W117" s="93"/>
      <c r="X117" s="92"/>
      <c r="Y117" s="94"/>
      <c r="Z117" s="95"/>
      <c r="AA117" s="105"/>
      <c r="AB117" s="156"/>
      <c r="AC117" s="105"/>
      <c r="AD117" s="156"/>
      <c r="AE117" s="162"/>
      <c r="AF117" s="96"/>
    </row>
    <row r="118" spans="2:32" ht="12.75" customHeight="1">
      <c r="B118" s="87" t="s">
        <v>121</v>
      </c>
      <c r="C118" s="191" t="s">
        <v>195</v>
      </c>
      <c r="D118" s="107">
        <v>120</v>
      </c>
      <c r="E118" s="107">
        <v>2</v>
      </c>
      <c r="F118" s="97">
        <v>2</v>
      </c>
      <c r="G118" s="97">
        <v>1</v>
      </c>
      <c r="H118" s="89" t="s">
        <v>14</v>
      </c>
      <c r="I118" s="90">
        <v>79935</v>
      </c>
      <c r="J118" s="91">
        <v>19</v>
      </c>
      <c r="K118" s="91"/>
      <c r="L118" s="91"/>
      <c r="M118" s="91"/>
      <c r="N118" s="92">
        <v>2</v>
      </c>
      <c r="O118" s="91">
        <v>2</v>
      </c>
      <c r="P118" s="92">
        <v>2</v>
      </c>
      <c r="Q118" s="91"/>
      <c r="R118" s="92"/>
      <c r="S118" s="91"/>
      <c r="T118" s="90"/>
      <c r="U118" s="92">
        <v>2</v>
      </c>
      <c r="V118" s="93"/>
      <c r="W118" s="93"/>
      <c r="X118" s="92"/>
      <c r="Y118" s="94"/>
      <c r="Z118" s="95"/>
      <c r="AA118" s="105"/>
      <c r="AB118" s="156"/>
      <c r="AC118" s="105"/>
      <c r="AD118" s="156"/>
      <c r="AE118" s="162"/>
      <c r="AF118" s="96" t="s">
        <v>578</v>
      </c>
    </row>
    <row r="119" spans="2:32" ht="12.75" customHeight="1">
      <c r="B119" s="87" t="s">
        <v>122</v>
      </c>
      <c r="C119" s="87"/>
      <c r="D119" s="107">
        <v>60</v>
      </c>
      <c r="E119" s="101">
        <v>1</v>
      </c>
      <c r="F119" s="97">
        <v>1</v>
      </c>
      <c r="G119" s="97">
        <v>1</v>
      </c>
      <c r="H119" s="89" t="s">
        <v>123</v>
      </c>
      <c r="I119" s="90">
        <v>21212</v>
      </c>
      <c r="J119" s="113">
        <v>2025</v>
      </c>
      <c r="K119" s="91">
        <v>3</v>
      </c>
      <c r="L119" s="91"/>
      <c r="M119" s="91"/>
      <c r="N119" s="92">
        <v>1</v>
      </c>
      <c r="O119" s="91">
        <v>1</v>
      </c>
      <c r="P119" s="92">
        <v>1</v>
      </c>
      <c r="Q119" s="91">
        <v>0</v>
      </c>
      <c r="R119" s="92">
        <v>1</v>
      </c>
      <c r="S119" s="91">
        <v>1</v>
      </c>
      <c r="T119" s="90">
        <v>1</v>
      </c>
      <c r="U119" s="92">
        <v>1</v>
      </c>
      <c r="V119" s="93"/>
      <c r="W119" s="93">
        <v>0</v>
      </c>
      <c r="X119" s="92">
        <v>0</v>
      </c>
      <c r="Y119" s="94"/>
      <c r="Z119" s="95"/>
      <c r="AA119" s="105"/>
      <c r="AB119" s="156"/>
      <c r="AC119" s="105"/>
      <c r="AD119" s="156"/>
      <c r="AE119" s="162" t="s">
        <v>374</v>
      </c>
      <c r="AF119" s="96"/>
    </row>
    <row r="120" spans="1:32" ht="12.75" customHeight="1">
      <c r="A120" s="86">
        <v>135</v>
      </c>
      <c r="B120" s="87" t="s">
        <v>382</v>
      </c>
      <c r="C120" s="87"/>
      <c r="D120" s="107">
        <v>60</v>
      </c>
      <c r="E120" s="101">
        <v>1</v>
      </c>
      <c r="F120" s="97">
        <v>1</v>
      </c>
      <c r="G120" s="97">
        <v>1</v>
      </c>
      <c r="H120" s="89" t="s">
        <v>11</v>
      </c>
      <c r="I120" s="90">
        <v>75234</v>
      </c>
      <c r="J120" s="90">
        <v>642</v>
      </c>
      <c r="K120" s="91"/>
      <c r="L120" s="91"/>
      <c r="M120" s="91"/>
      <c r="N120" s="92">
        <v>1</v>
      </c>
      <c r="O120" s="91">
        <v>1</v>
      </c>
      <c r="P120" s="92">
        <v>1</v>
      </c>
      <c r="Q120" s="91">
        <v>1</v>
      </c>
      <c r="R120" s="92">
        <v>1</v>
      </c>
      <c r="S120" s="91"/>
      <c r="T120" s="90">
        <v>1</v>
      </c>
      <c r="U120" s="92">
        <v>1</v>
      </c>
      <c r="V120" s="93"/>
      <c r="W120" s="93"/>
      <c r="X120" s="92"/>
      <c r="Y120" s="94"/>
      <c r="Z120" s="95"/>
      <c r="AA120" s="105"/>
      <c r="AB120" s="156"/>
      <c r="AC120" s="105"/>
      <c r="AD120" s="156"/>
      <c r="AE120" s="162"/>
      <c r="AF120" s="96"/>
    </row>
    <row r="121" spans="1:32" ht="12.75" customHeight="1">
      <c r="A121" s="86" t="s">
        <v>405</v>
      </c>
      <c r="B121" s="87" t="s">
        <v>332</v>
      </c>
      <c r="C121" s="87" t="s">
        <v>331</v>
      </c>
      <c r="D121" s="101">
        <v>120</v>
      </c>
      <c r="E121" s="188">
        <v>2</v>
      </c>
      <c r="F121" s="97">
        <v>2</v>
      </c>
      <c r="G121" s="97">
        <v>1</v>
      </c>
      <c r="H121" s="89" t="s">
        <v>43</v>
      </c>
      <c r="I121" s="90">
        <v>92604</v>
      </c>
      <c r="J121" s="90">
        <v>785</v>
      </c>
      <c r="K121" s="91"/>
      <c r="L121" s="91"/>
      <c r="M121" s="91"/>
      <c r="N121" s="92">
        <v>2</v>
      </c>
      <c r="O121" s="91"/>
      <c r="P121" s="92">
        <v>2</v>
      </c>
      <c r="Q121" s="91">
        <v>2</v>
      </c>
      <c r="R121" s="92">
        <v>2</v>
      </c>
      <c r="S121" s="91"/>
      <c r="T121" s="90">
        <v>2</v>
      </c>
      <c r="U121" s="92">
        <v>2</v>
      </c>
      <c r="V121" s="93"/>
      <c r="W121" s="93"/>
      <c r="X121" s="92"/>
      <c r="Y121" s="94"/>
      <c r="Z121" s="95"/>
      <c r="AA121" s="105"/>
      <c r="AB121" s="156"/>
      <c r="AC121" s="105"/>
      <c r="AD121" s="156"/>
      <c r="AE121" s="162"/>
      <c r="AF121" s="96"/>
    </row>
    <row r="122" spans="2:32" ht="12.75" customHeight="1">
      <c r="B122" s="87"/>
      <c r="C122" s="87"/>
      <c r="D122" s="101"/>
      <c r="E122" s="188"/>
      <c r="F122" s="97"/>
      <c r="G122" s="97"/>
      <c r="H122" s="89"/>
      <c r="I122" s="90"/>
      <c r="J122" s="90"/>
      <c r="K122" s="91"/>
      <c r="L122" s="91"/>
      <c r="M122" s="91"/>
      <c r="N122" s="92"/>
      <c r="O122" s="91"/>
      <c r="P122" s="92"/>
      <c r="Q122" s="91"/>
      <c r="R122" s="92"/>
      <c r="S122" s="91"/>
      <c r="T122" s="90"/>
      <c r="U122" s="92"/>
      <c r="V122" s="93"/>
      <c r="W122" s="93"/>
      <c r="X122" s="92"/>
      <c r="Y122" s="94"/>
      <c r="Z122" s="95"/>
      <c r="AA122" s="105"/>
      <c r="AB122" s="156"/>
      <c r="AC122" s="105"/>
      <c r="AD122" s="156"/>
      <c r="AE122" s="162"/>
      <c r="AF122" s="96"/>
    </row>
    <row r="123" spans="2:32" ht="12.75" customHeight="1">
      <c r="B123" s="89" t="s">
        <v>125</v>
      </c>
      <c r="C123" s="108"/>
      <c r="D123" s="107"/>
      <c r="E123" s="101"/>
      <c r="F123" s="97"/>
      <c r="G123" s="97"/>
      <c r="H123" s="89"/>
      <c r="I123" s="90"/>
      <c r="J123" s="91"/>
      <c r="K123" s="91"/>
      <c r="L123" s="91"/>
      <c r="M123" s="91"/>
      <c r="N123" s="92"/>
      <c r="O123" s="91"/>
      <c r="P123" s="92"/>
      <c r="Q123" s="91"/>
      <c r="R123" s="92"/>
      <c r="S123" s="91"/>
      <c r="T123" s="90"/>
      <c r="U123" s="92"/>
      <c r="V123" s="93"/>
      <c r="W123" s="93"/>
      <c r="X123" s="92"/>
      <c r="Y123" s="94"/>
      <c r="Z123" s="95"/>
      <c r="AA123" s="105"/>
      <c r="AB123" s="156"/>
      <c r="AC123" s="105"/>
      <c r="AD123" s="156"/>
      <c r="AE123" s="162"/>
      <c r="AF123" s="96"/>
    </row>
    <row r="124" spans="2:32" ht="12.75" customHeight="1">
      <c r="B124" s="108" t="s">
        <v>421</v>
      </c>
      <c r="C124" s="108"/>
      <c r="D124" s="101">
        <v>60</v>
      </c>
      <c r="E124" s="101">
        <v>1</v>
      </c>
      <c r="F124" s="97">
        <v>1</v>
      </c>
      <c r="G124" s="97">
        <v>0</v>
      </c>
      <c r="H124" s="89"/>
      <c r="I124" s="90"/>
      <c r="J124" s="91"/>
      <c r="K124" s="91"/>
      <c r="L124" s="91"/>
      <c r="M124" s="91">
        <v>1</v>
      </c>
      <c r="N124" s="92"/>
      <c r="O124" s="91"/>
      <c r="P124" s="92">
        <v>1</v>
      </c>
      <c r="Q124" s="91">
        <v>1</v>
      </c>
      <c r="R124" s="92">
        <v>1</v>
      </c>
      <c r="S124" s="91"/>
      <c r="T124" s="90">
        <v>1</v>
      </c>
      <c r="U124" s="92">
        <v>1</v>
      </c>
      <c r="V124" s="93"/>
      <c r="W124" s="93"/>
      <c r="X124" s="92"/>
      <c r="Y124" s="94"/>
      <c r="Z124" s="95"/>
      <c r="AA124" s="105"/>
      <c r="AB124" s="156"/>
      <c r="AC124" s="105"/>
      <c r="AD124" s="156"/>
      <c r="AE124" s="162"/>
      <c r="AF124" s="96"/>
    </row>
    <row r="125" spans="1:32" ht="12.75" customHeight="1">
      <c r="A125" s="86" t="s">
        <v>338</v>
      </c>
      <c r="B125" s="123" t="s">
        <v>261</v>
      </c>
      <c r="C125" s="108" t="s">
        <v>260</v>
      </c>
      <c r="D125" s="101">
        <v>120</v>
      </c>
      <c r="E125" s="101">
        <v>2</v>
      </c>
      <c r="F125" s="97">
        <v>2</v>
      </c>
      <c r="G125" s="97">
        <v>0</v>
      </c>
      <c r="H125" s="89"/>
      <c r="I125" s="90"/>
      <c r="J125" s="91"/>
      <c r="K125" s="91">
        <v>0</v>
      </c>
      <c r="L125" s="91"/>
      <c r="M125" s="91"/>
      <c r="N125" s="92">
        <v>0</v>
      </c>
      <c r="O125" s="91">
        <v>0</v>
      </c>
      <c r="P125" s="92">
        <v>0</v>
      </c>
      <c r="Q125" s="91">
        <v>0</v>
      </c>
      <c r="R125" s="92">
        <v>0</v>
      </c>
      <c r="S125" s="91">
        <v>0</v>
      </c>
      <c r="T125" s="90">
        <v>0</v>
      </c>
      <c r="U125" s="92">
        <v>2</v>
      </c>
      <c r="V125" s="93"/>
      <c r="W125" s="93">
        <v>0</v>
      </c>
      <c r="X125" s="92">
        <v>0</v>
      </c>
      <c r="Y125" s="94"/>
      <c r="Z125" s="95"/>
      <c r="AA125" s="105"/>
      <c r="AB125" s="156"/>
      <c r="AC125" s="105"/>
      <c r="AD125" s="156"/>
      <c r="AE125" s="162"/>
      <c r="AF125" s="96"/>
    </row>
    <row r="126" spans="1:32" ht="12.75" customHeight="1">
      <c r="A126" s="86" t="s">
        <v>335</v>
      </c>
      <c r="B126" s="108" t="s">
        <v>283</v>
      </c>
      <c r="C126" s="108" t="s">
        <v>284</v>
      </c>
      <c r="D126" s="101">
        <v>120</v>
      </c>
      <c r="E126" s="101">
        <v>2</v>
      </c>
      <c r="F126" s="97">
        <v>2</v>
      </c>
      <c r="G126" s="97">
        <v>0</v>
      </c>
      <c r="H126" s="89"/>
      <c r="I126" s="90"/>
      <c r="J126" s="91"/>
      <c r="K126" s="91">
        <v>0</v>
      </c>
      <c r="L126" s="91"/>
      <c r="M126" s="91"/>
      <c r="N126" s="92">
        <v>2</v>
      </c>
      <c r="O126" s="91">
        <v>2</v>
      </c>
      <c r="P126" s="92">
        <v>2</v>
      </c>
      <c r="Q126" s="91">
        <v>2</v>
      </c>
      <c r="R126" s="92">
        <v>2</v>
      </c>
      <c r="S126" s="91">
        <v>0</v>
      </c>
      <c r="T126" s="90">
        <v>2</v>
      </c>
      <c r="U126" s="92">
        <v>2</v>
      </c>
      <c r="V126" s="93"/>
      <c r="W126" s="93">
        <v>2</v>
      </c>
      <c r="X126" s="92">
        <v>2</v>
      </c>
      <c r="Y126" s="94"/>
      <c r="Z126" s="95"/>
      <c r="AA126" s="105"/>
      <c r="AB126" s="156"/>
      <c r="AC126" s="105"/>
      <c r="AD126" s="156"/>
      <c r="AE126" s="162"/>
      <c r="AF126" s="96"/>
    </row>
    <row r="127" spans="1:32" ht="12.75" customHeight="1">
      <c r="A127" s="86">
        <v>124</v>
      </c>
      <c r="B127" s="108" t="s">
        <v>282</v>
      </c>
      <c r="C127" s="108"/>
      <c r="D127" s="101">
        <v>60</v>
      </c>
      <c r="E127" s="101">
        <v>1</v>
      </c>
      <c r="F127" s="97">
        <v>1</v>
      </c>
      <c r="G127" s="97">
        <v>0</v>
      </c>
      <c r="H127" s="89"/>
      <c r="I127" s="90"/>
      <c r="J127" s="91"/>
      <c r="K127" s="91">
        <v>0</v>
      </c>
      <c r="L127" s="91"/>
      <c r="M127" s="91"/>
      <c r="N127" s="92">
        <v>1</v>
      </c>
      <c r="O127" s="91">
        <v>0</v>
      </c>
      <c r="P127" s="92">
        <v>0</v>
      </c>
      <c r="Q127" s="91">
        <v>1</v>
      </c>
      <c r="R127" s="92">
        <v>1</v>
      </c>
      <c r="S127" s="91">
        <v>1</v>
      </c>
      <c r="T127" s="90">
        <v>0</v>
      </c>
      <c r="U127" s="92">
        <v>1</v>
      </c>
      <c r="V127" s="93"/>
      <c r="W127" s="93">
        <v>0</v>
      </c>
      <c r="X127" s="92">
        <v>1</v>
      </c>
      <c r="Y127" s="94"/>
      <c r="Z127" s="95"/>
      <c r="AA127" s="105"/>
      <c r="AB127" s="156"/>
      <c r="AC127" s="105"/>
      <c r="AD127" s="156"/>
      <c r="AE127" s="162"/>
      <c r="AF127" s="96"/>
    </row>
    <row r="128" spans="1:32" ht="12.75" customHeight="1">
      <c r="A128" s="86">
        <v>133</v>
      </c>
      <c r="B128" s="108" t="s">
        <v>299</v>
      </c>
      <c r="C128" s="108"/>
      <c r="D128" s="101">
        <v>60</v>
      </c>
      <c r="E128" s="101">
        <v>1</v>
      </c>
      <c r="F128" s="97">
        <v>1</v>
      </c>
      <c r="G128" s="97">
        <v>0</v>
      </c>
      <c r="H128" s="89"/>
      <c r="I128" s="90"/>
      <c r="J128" s="91"/>
      <c r="K128" s="91"/>
      <c r="L128" s="91"/>
      <c r="M128" s="91"/>
      <c r="N128" s="92"/>
      <c r="O128" s="91"/>
      <c r="P128" s="92"/>
      <c r="Q128" s="91"/>
      <c r="R128" s="92">
        <v>1</v>
      </c>
      <c r="S128" s="91"/>
      <c r="T128" s="90"/>
      <c r="U128" s="92">
        <v>1</v>
      </c>
      <c r="V128" s="93"/>
      <c r="W128" s="93"/>
      <c r="X128" s="92"/>
      <c r="Y128" s="94"/>
      <c r="Z128" s="95"/>
      <c r="AA128" s="105"/>
      <c r="AB128" s="156"/>
      <c r="AC128" s="105"/>
      <c r="AD128" s="156"/>
      <c r="AE128" s="162"/>
      <c r="AF128" s="96"/>
    </row>
    <row r="129" spans="1:32" ht="12.75" customHeight="1">
      <c r="A129" s="86" t="s">
        <v>384</v>
      </c>
      <c r="B129" s="108" t="s">
        <v>453</v>
      </c>
      <c r="C129" s="108" t="s">
        <v>385</v>
      </c>
      <c r="D129" s="101">
        <v>120</v>
      </c>
      <c r="E129" s="101">
        <v>2</v>
      </c>
      <c r="F129" s="97">
        <v>2</v>
      </c>
      <c r="G129" s="97">
        <v>0</v>
      </c>
      <c r="H129" s="89"/>
      <c r="I129" s="90"/>
      <c r="J129" s="91"/>
      <c r="K129" s="91"/>
      <c r="L129" s="91"/>
      <c r="M129" s="91"/>
      <c r="N129" s="92"/>
      <c r="O129" s="91"/>
      <c r="P129" s="92">
        <v>2</v>
      </c>
      <c r="Q129" s="91">
        <v>2</v>
      </c>
      <c r="R129" s="92"/>
      <c r="S129" s="91"/>
      <c r="T129" s="90"/>
      <c r="U129" s="92">
        <v>2</v>
      </c>
      <c r="V129" s="93"/>
      <c r="W129" s="93"/>
      <c r="X129" s="92"/>
      <c r="Y129" s="94"/>
      <c r="Z129" s="95"/>
      <c r="AA129" s="105"/>
      <c r="AB129" s="156"/>
      <c r="AC129" s="105"/>
      <c r="AD129" s="156"/>
      <c r="AE129" s="162"/>
      <c r="AF129" s="96"/>
    </row>
    <row r="130" spans="1:32" ht="12.75" customHeight="1">
      <c r="A130" s="86" t="s">
        <v>466</v>
      </c>
      <c r="B130" s="108" t="s">
        <v>464</v>
      </c>
      <c r="C130" s="108" t="s">
        <v>465</v>
      </c>
      <c r="D130" s="101">
        <v>120</v>
      </c>
      <c r="E130" s="101">
        <v>2</v>
      </c>
      <c r="F130" s="97">
        <v>2</v>
      </c>
      <c r="G130" s="97">
        <v>0</v>
      </c>
      <c r="H130" s="89"/>
      <c r="I130" s="90"/>
      <c r="J130" s="91"/>
      <c r="K130" s="91"/>
      <c r="L130" s="91"/>
      <c r="M130" s="91"/>
      <c r="N130" s="92"/>
      <c r="O130" s="91"/>
      <c r="P130" s="92"/>
      <c r="Q130" s="91"/>
      <c r="R130" s="92"/>
      <c r="S130" s="91"/>
      <c r="T130" s="90"/>
      <c r="U130" s="92">
        <v>2</v>
      </c>
      <c r="V130" s="93"/>
      <c r="W130" s="93"/>
      <c r="X130" s="92"/>
      <c r="Y130" s="94"/>
      <c r="Z130" s="95"/>
      <c r="AA130" s="105"/>
      <c r="AB130" s="156"/>
      <c r="AC130" s="105"/>
      <c r="AD130" s="156"/>
      <c r="AE130" s="162"/>
      <c r="AF130" s="96"/>
    </row>
    <row r="131" spans="1:32" ht="12.75" customHeight="1">
      <c r="A131" s="86" t="s">
        <v>480</v>
      </c>
      <c r="B131" s="87" t="s">
        <v>467</v>
      </c>
      <c r="C131" s="87" t="s">
        <v>468</v>
      </c>
      <c r="D131" s="101">
        <v>120</v>
      </c>
      <c r="E131" s="101">
        <v>2</v>
      </c>
      <c r="F131" s="97">
        <v>2</v>
      </c>
      <c r="G131" s="97"/>
      <c r="H131" s="89"/>
      <c r="I131" s="90"/>
      <c r="J131" s="91"/>
      <c r="K131" s="91"/>
      <c r="L131" s="91"/>
      <c r="M131" s="91"/>
      <c r="N131" s="92">
        <v>1</v>
      </c>
      <c r="O131" s="91"/>
      <c r="P131" s="92"/>
      <c r="Q131" s="91"/>
      <c r="R131" s="92"/>
      <c r="S131" s="91"/>
      <c r="T131" s="90">
        <v>2</v>
      </c>
      <c r="U131" s="92">
        <v>2</v>
      </c>
      <c r="V131" s="93"/>
      <c r="W131" s="93"/>
      <c r="X131" s="92"/>
      <c r="Y131" s="94"/>
      <c r="Z131" s="95"/>
      <c r="AA131" s="105"/>
      <c r="AB131" s="156"/>
      <c r="AC131" s="105"/>
      <c r="AD131" s="156"/>
      <c r="AE131" s="162"/>
      <c r="AF131" s="96"/>
    </row>
    <row r="132" spans="2:32" ht="12.75" customHeight="1">
      <c r="B132" s="87" t="s">
        <v>471</v>
      </c>
      <c r="C132" s="87" t="s">
        <v>472</v>
      </c>
      <c r="D132" s="101">
        <v>120</v>
      </c>
      <c r="E132" s="101">
        <v>2</v>
      </c>
      <c r="F132" s="97">
        <v>2</v>
      </c>
      <c r="G132" s="97">
        <v>0</v>
      </c>
      <c r="H132" s="89"/>
      <c r="I132" s="90"/>
      <c r="J132" s="91"/>
      <c r="K132" s="91"/>
      <c r="L132" s="91"/>
      <c r="M132" s="91"/>
      <c r="N132" s="92">
        <v>2</v>
      </c>
      <c r="O132" s="91"/>
      <c r="P132" s="92"/>
      <c r="Q132" s="91">
        <v>2</v>
      </c>
      <c r="R132" s="92"/>
      <c r="S132" s="91"/>
      <c r="T132" s="90"/>
      <c r="U132" s="92">
        <v>2</v>
      </c>
      <c r="V132" s="93"/>
      <c r="W132" s="93"/>
      <c r="X132" s="92"/>
      <c r="Y132" s="94"/>
      <c r="Z132" s="95"/>
      <c r="AA132" s="105"/>
      <c r="AB132" s="156"/>
      <c r="AC132" s="105"/>
      <c r="AD132" s="156"/>
      <c r="AE132" s="162"/>
      <c r="AF132" s="96"/>
    </row>
    <row r="133" spans="2:32" ht="12.75" customHeight="1">
      <c r="B133" s="87" t="s">
        <v>473</v>
      </c>
      <c r="C133" s="87"/>
      <c r="D133" s="101">
        <v>60</v>
      </c>
      <c r="E133" s="101">
        <v>1</v>
      </c>
      <c r="F133" s="97">
        <v>1</v>
      </c>
      <c r="G133" s="97">
        <v>0</v>
      </c>
      <c r="H133" s="89"/>
      <c r="I133" s="90"/>
      <c r="J133" s="91"/>
      <c r="K133" s="91"/>
      <c r="L133" s="91"/>
      <c r="M133" s="91"/>
      <c r="N133" s="92">
        <v>1</v>
      </c>
      <c r="O133" s="91"/>
      <c r="P133" s="92"/>
      <c r="Q133" s="91">
        <v>1</v>
      </c>
      <c r="R133" s="92"/>
      <c r="S133" s="91"/>
      <c r="T133" s="90"/>
      <c r="U133" s="92">
        <v>1</v>
      </c>
      <c r="V133" s="93"/>
      <c r="W133" s="93"/>
      <c r="X133" s="92"/>
      <c r="Y133" s="94"/>
      <c r="Z133" s="95"/>
      <c r="AA133" s="105"/>
      <c r="AB133" s="156"/>
      <c r="AC133" s="105"/>
      <c r="AD133" s="156"/>
      <c r="AE133" s="162"/>
      <c r="AF133" s="96"/>
    </row>
    <row r="134" spans="2:32" ht="12.75" customHeight="1">
      <c r="B134" s="87" t="s">
        <v>535</v>
      </c>
      <c r="C134" s="87"/>
      <c r="D134" s="101">
        <v>60</v>
      </c>
      <c r="E134" s="101">
        <v>1</v>
      </c>
      <c r="F134" s="97">
        <v>1</v>
      </c>
      <c r="G134" s="97">
        <v>0</v>
      </c>
      <c r="H134" s="89"/>
      <c r="I134" s="90"/>
      <c r="J134" s="91"/>
      <c r="K134" s="91"/>
      <c r="L134" s="91"/>
      <c r="M134" s="91"/>
      <c r="N134" s="92"/>
      <c r="O134" s="91"/>
      <c r="P134" s="92"/>
      <c r="Q134" s="91"/>
      <c r="R134" s="92"/>
      <c r="S134" s="91"/>
      <c r="T134" s="90"/>
      <c r="U134" s="92">
        <v>1</v>
      </c>
      <c r="V134" s="93"/>
      <c r="W134" s="93"/>
      <c r="X134" s="92"/>
      <c r="Y134" s="94"/>
      <c r="Z134" s="95"/>
      <c r="AA134" s="105"/>
      <c r="AB134" s="156"/>
      <c r="AC134" s="105"/>
      <c r="AD134" s="156"/>
      <c r="AE134" s="162"/>
      <c r="AF134" s="96"/>
    </row>
    <row r="135" spans="2:32" ht="12.75" customHeight="1">
      <c r="B135" s="223" t="s">
        <v>538</v>
      </c>
      <c r="C135" s="87"/>
      <c r="D135" s="219">
        <v>60</v>
      </c>
      <c r="E135" s="219">
        <v>1</v>
      </c>
      <c r="F135" s="97">
        <v>1</v>
      </c>
      <c r="G135" s="97">
        <v>0</v>
      </c>
      <c r="H135" s="89"/>
      <c r="I135" s="90"/>
      <c r="J135" s="91"/>
      <c r="K135" s="91"/>
      <c r="L135" s="91"/>
      <c r="M135" s="91"/>
      <c r="N135" s="92"/>
      <c r="O135" s="91"/>
      <c r="P135" s="92"/>
      <c r="Q135" s="111">
        <v>1</v>
      </c>
      <c r="R135" s="92"/>
      <c r="S135" s="91"/>
      <c r="T135" s="90"/>
      <c r="U135" s="111">
        <v>1</v>
      </c>
      <c r="V135" s="93"/>
      <c r="W135" s="93"/>
      <c r="X135" s="92"/>
      <c r="Y135" s="94"/>
      <c r="Z135" s="95"/>
      <c r="AA135" s="105"/>
      <c r="AB135" s="156"/>
      <c r="AC135" s="105"/>
      <c r="AD135" s="156"/>
      <c r="AE135" s="162"/>
      <c r="AF135" s="222" t="s">
        <v>617</v>
      </c>
    </row>
    <row r="136" spans="2:32" ht="12.75" customHeight="1">
      <c r="B136" s="87"/>
      <c r="C136" s="87"/>
      <c r="D136" s="101"/>
      <c r="E136" s="101"/>
      <c r="F136" s="97"/>
      <c r="G136" s="97"/>
      <c r="H136" s="89"/>
      <c r="I136" s="90"/>
      <c r="J136" s="91"/>
      <c r="K136" s="91"/>
      <c r="L136" s="91"/>
      <c r="M136" s="91"/>
      <c r="N136" s="92"/>
      <c r="O136" s="91"/>
      <c r="P136" s="92"/>
      <c r="Q136" s="91"/>
      <c r="R136" s="92"/>
      <c r="S136" s="91"/>
      <c r="T136" s="90"/>
      <c r="U136" s="92"/>
      <c r="V136" s="93"/>
      <c r="W136" s="93"/>
      <c r="X136" s="92"/>
      <c r="Y136" s="94"/>
      <c r="Z136" s="95"/>
      <c r="AA136" s="105"/>
      <c r="AB136" s="156"/>
      <c r="AC136" s="105"/>
      <c r="AD136" s="156"/>
      <c r="AE136" s="162"/>
      <c r="AF136" s="96"/>
    </row>
    <row r="137" spans="2:32" ht="12.75" customHeight="1">
      <c r="B137" s="87"/>
      <c r="C137" s="87"/>
      <c r="D137" s="101"/>
      <c r="E137" s="101"/>
      <c r="F137" s="97"/>
      <c r="G137" s="97"/>
      <c r="H137" s="89"/>
      <c r="I137" s="90"/>
      <c r="J137" s="91"/>
      <c r="K137" s="91"/>
      <c r="L137" s="91"/>
      <c r="M137" s="91"/>
      <c r="N137" s="92"/>
      <c r="O137" s="91"/>
      <c r="P137" s="92"/>
      <c r="Q137" s="91"/>
      <c r="R137" s="92"/>
      <c r="S137" s="91"/>
      <c r="T137" s="90"/>
      <c r="U137" s="92"/>
      <c r="V137" s="93"/>
      <c r="W137" s="93"/>
      <c r="X137" s="92"/>
      <c r="Y137" s="94"/>
      <c r="Z137" s="95"/>
      <c r="AA137" s="105"/>
      <c r="AB137" s="156"/>
      <c r="AC137" s="105"/>
      <c r="AD137" s="156"/>
      <c r="AE137" s="162"/>
      <c r="AF137" s="96"/>
    </row>
    <row r="138" spans="2:32" ht="12.75" customHeight="1">
      <c r="B138" s="87"/>
      <c r="C138" s="87"/>
      <c r="D138" s="101"/>
      <c r="E138" s="101"/>
      <c r="F138" s="97"/>
      <c r="G138" s="97"/>
      <c r="H138" s="89"/>
      <c r="I138" s="90"/>
      <c r="J138" s="91"/>
      <c r="K138" s="91"/>
      <c r="L138" s="91"/>
      <c r="M138" s="91"/>
      <c r="N138" s="92"/>
      <c r="O138" s="91"/>
      <c r="P138" s="92"/>
      <c r="Q138" s="91"/>
      <c r="R138" s="92"/>
      <c r="S138" s="91"/>
      <c r="T138" s="90"/>
      <c r="U138" s="92"/>
      <c r="V138" s="93"/>
      <c r="W138" s="93"/>
      <c r="X138" s="92"/>
      <c r="Y138" s="94"/>
      <c r="Z138" s="95"/>
      <c r="AA138" s="105"/>
      <c r="AB138" s="156"/>
      <c r="AC138" s="105"/>
      <c r="AD138" s="156"/>
      <c r="AE138" s="162"/>
      <c r="AF138" s="96"/>
    </row>
    <row r="139" spans="2:32" ht="12.75" customHeight="1">
      <c r="B139" s="103" t="s">
        <v>143</v>
      </c>
      <c r="C139" s="108"/>
      <c r="D139" s="107"/>
      <c r="E139" s="101"/>
      <c r="F139" s="97"/>
      <c r="G139" s="97"/>
      <c r="H139" s="89"/>
      <c r="I139" s="90"/>
      <c r="J139" s="91"/>
      <c r="K139" s="91"/>
      <c r="L139" s="91"/>
      <c r="M139" s="91"/>
      <c r="N139" s="92"/>
      <c r="O139" s="91"/>
      <c r="P139" s="92"/>
      <c r="Q139" s="91"/>
      <c r="R139" s="92"/>
      <c r="S139" s="91"/>
      <c r="T139" s="90"/>
      <c r="U139" s="92"/>
      <c r="V139" s="93"/>
      <c r="W139" s="93"/>
      <c r="X139" s="92"/>
      <c r="Y139" s="94"/>
      <c r="Z139" s="95"/>
      <c r="AA139" s="105"/>
      <c r="AB139" s="156"/>
      <c r="AC139" s="105"/>
      <c r="AD139" s="156"/>
      <c r="AE139" s="162"/>
      <c r="AF139" s="96"/>
    </row>
    <row r="140" spans="2:32" ht="12.75" customHeight="1">
      <c r="B140" s="160" t="s">
        <v>294</v>
      </c>
      <c r="C140" s="161" t="s">
        <v>474</v>
      </c>
      <c r="D140" s="107"/>
      <c r="E140" s="101"/>
      <c r="F140" s="97"/>
      <c r="G140" s="97"/>
      <c r="H140" s="89"/>
      <c r="I140" s="90"/>
      <c r="J140" s="91"/>
      <c r="K140" s="91"/>
      <c r="L140" s="91"/>
      <c r="M140" s="91"/>
      <c r="N140" s="92"/>
      <c r="O140" s="91"/>
      <c r="P140" s="92"/>
      <c r="Q140" s="91"/>
      <c r="R140" s="92"/>
      <c r="S140" s="91"/>
      <c r="T140" s="90"/>
      <c r="U140" s="92"/>
      <c r="V140" s="93"/>
      <c r="W140" s="93"/>
      <c r="X140" s="92"/>
      <c r="Y140" s="94"/>
      <c r="Z140" s="95"/>
      <c r="AA140" s="105"/>
      <c r="AB140" s="156"/>
      <c r="AC140" s="105"/>
      <c r="AD140" s="156"/>
      <c r="AE140" s="162"/>
      <c r="AF140" s="96"/>
    </row>
    <row r="141" spans="2:32" ht="12.75" customHeight="1">
      <c r="B141" s="159" t="s">
        <v>422</v>
      </c>
      <c r="C141" s="192" t="s">
        <v>424</v>
      </c>
      <c r="D141" s="107"/>
      <c r="E141" s="101"/>
      <c r="F141" s="97"/>
      <c r="G141" s="97"/>
      <c r="H141" s="89"/>
      <c r="I141" s="90"/>
      <c r="J141" s="91"/>
      <c r="K141" s="91"/>
      <c r="L141" s="91"/>
      <c r="M141" s="91"/>
      <c r="N141" s="92"/>
      <c r="O141" s="91"/>
      <c r="P141" s="92"/>
      <c r="Q141" s="91"/>
      <c r="R141" s="92"/>
      <c r="S141" s="91"/>
      <c r="T141" s="90"/>
      <c r="U141" s="92" t="s">
        <v>506</v>
      </c>
      <c r="V141" s="93"/>
      <c r="W141" s="93"/>
      <c r="X141" s="92"/>
      <c r="Y141" s="94"/>
      <c r="Z141" s="95"/>
      <c r="AA141" s="105"/>
      <c r="AB141" s="156"/>
      <c r="AC141" s="105"/>
      <c r="AD141" s="156"/>
      <c r="AE141" s="162"/>
      <c r="AF141" s="96" t="s">
        <v>505</v>
      </c>
    </row>
    <row r="142" spans="2:32" ht="12.75" customHeight="1">
      <c r="B142" s="159" t="s">
        <v>426</v>
      </c>
      <c r="C142" s="192" t="s">
        <v>425</v>
      </c>
      <c r="D142" s="107"/>
      <c r="E142" s="101"/>
      <c r="F142" s="97"/>
      <c r="G142" s="97"/>
      <c r="H142" s="89"/>
      <c r="I142" s="90"/>
      <c r="J142" s="91"/>
      <c r="K142" s="91"/>
      <c r="L142" s="91"/>
      <c r="M142" s="91"/>
      <c r="N142" s="92"/>
      <c r="O142" s="91"/>
      <c r="P142" s="92"/>
      <c r="Q142" s="91"/>
      <c r="R142" s="92"/>
      <c r="S142" s="91"/>
      <c r="T142" s="90"/>
      <c r="U142" s="92" t="s">
        <v>506</v>
      </c>
      <c r="V142" s="93"/>
      <c r="W142" s="93"/>
      <c r="X142" s="92"/>
      <c r="Y142" s="94"/>
      <c r="Z142" s="95"/>
      <c r="AA142" s="105"/>
      <c r="AB142" s="156"/>
      <c r="AC142" s="105"/>
      <c r="AD142" s="156"/>
      <c r="AE142" s="162"/>
      <c r="AF142" s="96" t="s">
        <v>505</v>
      </c>
    </row>
    <row r="143" spans="2:32" ht="12.75" customHeight="1">
      <c r="B143" s="159" t="s">
        <v>423</v>
      </c>
      <c r="C143" s="152" t="s">
        <v>427</v>
      </c>
      <c r="D143" s="107"/>
      <c r="E143" s="101"/>
      <c r="F143" s="97"/>
      <c r="G143" s="97"/>
      <c r="H143" s="89"/>
      <c r="I143" s="90"/>
      <c r="J143" s="91"/>
      <c r="K143" s="91"/>
      <c r="L143" s="91"/>
      <c r="M143" s="91"/>
      <c r="N143" s="92"/>
      <c r="O143" s="91"/>
      <c r="P143" s="92"/>
      <c r="Q143" s="91"/>
      <c r="R143" s="92"/>
      <c r="S143" s="91"/>
      <c r="T143" s="90"/>
      <c r="U143" s="92">
        <v>1</v>
      </c>
      <c r="V143" s="93"/>
      <c r="W143" s="93"/>
      <c r="X143" s="92"/>
      <c r="Y143" s="94"/>
      <c r="Z143" s="95"/>
      <c r="AA143" s="105"/>
      <c r="AB143" s="156"/>
      <c r="AC143" s="105"/>
      <c r="AD143" s="156"/>
      <c r="AE143" s="162"/>
      <c r="AF143" s="96"/>
    </row>
    <row r="144" spans="2:32" ht="12.75" customHeight="1">
      <c r="B144" s="159" t="s">
        <v>428</v>
      </c>
      <c r="C144" s="152" t="s">
        <v>427</v>
      </c>
      <c r="D144" s="107"/>
      <c r="E144" s="101"/>
      <c r="F144" s="97"/>
      <c r="G144" s="97"/>
      <c r="H144" s="89"/>
      <c r="I144" s="90"/>
      <c r="J144" s="91"/>
      <c r="K144" s="91"/>
      <c r="L144" s="91"/>
      <c r="M144" s="91"/>
      <c r="N144" s="92"/>
      <c r="O144" s="91"/>
      <c r="P144" s="92"/>
      <c r="Q144" s="91"/>
      <c r="R144" s="92"/>
      <c r="S144" s="91"/>
      <c r="T144" s="90"/>
      <c r="U144" s="92">
        <v>1</v>
      </c>
      <c r="V144" s="93"/>
      <c r="W144" s="93"/>
      <c r="X144" s="92"/>
      <c r="Y144" s="94"/>
      <c r="Z144" s="95"/>
      <c r="AA144" s="105"/>
      <c r="AB144" s="156"/>
      <c r="AC144" s="105"/>
      <c r="AD144" s="156"/>
      <c r="AE144" s="162"/>
      <c r="AF144" s="96"/>
    </row>
    <row r="145" spans="2:32" ht="12.75" customHeight="1">
      <c r="B145" s="153" t="s">
        <v>295</v>
      </c>
      <c r="C145" s="153" t="s">
        <v>296</v>
      </c>
      <c r="D145" s="107"/>
      <c r="E145" s="101"/>
      <c r="F145" s="97"/>
      <c r="G145" s="97"/>
      <c r="H145" s="89"/>
      <c r="I145" s="90"/>
      <c r="J145" s="91"/>
      <c r="K145" s="91"/>
      <c r="L145" s="91"/>
      <c r="M145" s="91"/>
      <c r="N145" s="92">
        <v>2</v>
      </c>
      <c r="O145" s="91">
        <v>2</v>
      </c>
      <c r="P145" s="92">
        <v>0</v>
      </c>
      <c r="Q145" s="91">
        <v>0</v>
      </c>
      <c r="R145" s="92">
        <v>0</v>
      </c>
      <c r="S145" s="91">
        <v>0</v>
      </c>
      <c r="T145" s="90">
        <v>0</v>
      </c>
      <c r="U145" s="92">
        <v>0</v>
      </c>
      <c r="V145" s="93"/>
      <c r="W145" s="93">
        <v>0</v>
      </c>
      <c r="X145" s="92">
        <v>0</v>
      </c>
      <c r="Y145" s="94"/>
      <c r="Z145" s="95"/>
      <c r="AA145" s="105"/>
      <c r="AB145" s="156"/>
      <c r="AC145" s="105"/>
      <c r="AD145" s="156"/>
      <c r="AE145" s="162"/>
      <c r="AF145" s="96" t="s">
        <v>567</v>
      </c>
    </row>
    <row r="146" spans="2:32" ht="12.75" customHeight="1">
      <c r="B146" s="153"/>
      <c r="C146" s="153"/>
      <c r="D146" s="107"/>
      <c r="E146" s="101"/>
      <c r="F146" s="97"/>
      <c r="G146" s="97"/>
      <c r="H146" s="89"/>
      <c r="I146" s="90"/>
      <c r="J146" s="91"/>
      <c r="K146" s="91"/>
      <c r="L146" s="91"/>
      <c r="M146" s="91"/>
      <c r="N146" s="92"/>
      <c r="O146" s="91"/>
      <c r="P146" s="92"/>
      <c r="Q146" s="91"/>
      <c r="R146" s="92"/>
      <c r="S146" s="91"/>
      <c r="T146" s="90"/>
      <c r="U146" s="92"/>
      <c r="V146" s="93"/>
      <c r="W146" s="93"/>
      <c r="X146" s="92"/>
      <c r="Y146" s="94"/>
      <c r="Z146" s="95"/>
      <c r="AA146" s="105"/>
      <c r="AB146" s="156"/>
      <c r="AC146" s="105"/>
      <c r="AD146" s="156"/>
      <c r="AE146" s="162"/>
      <c r="AF146" s="96"/>
    </row>
    <row r="147" spans="2:32" ht="12.75" customHeight="1">
      <c r="B147" s="89" t="s">
        <v>450</v>
      </c>
      <c r="C147" s="153"/>
      <c r="D147" s="107"/>
      <c r="E147" s="101"/>
      <c r="F147" s="97"/>
      <c r="G147" s="97"/>
      <c r="H147" s="89"/>
      <c r="I147" s="90"/>
      <c r="J147" s="91"/>
      <c r="K147" s="91"/>
      <c r="L147" s="91"/>
      <c r="M147" s="91"/>
      <c r="N147" s="92"/>
      <c r="O147" s="91"/>
      <c r="P147" s="92"/>
      <c r="Q147" s="91"/>
      <c r="R147" s="92"/>
      <c r="S147" s="91"/>
      <c r="T147" s="90"/>
      <c r="U147" s="92"/>
      <c r="V147" s="93"/>
      <c r="W147" s="93"/>
      <c r="X147" s="92"/>
      <c r="Y147" s="94"/>
      <c r="Z147" s="95"/>
      <c r="AA147" s="105"/>
      <c r="AB147" s="156"/>
      <c r="AC147" s="105"/>
      <c r="AD147" s="156"/>
      <c r="AE147" s="162"/>
      <c r="AF147" s="96"/>
    </row>
    <row r="148" spans="2:32" ht="12.75" customHeight="1">
      <c r="B148" s="108"/>
      <c r="C148" s="108"/>
      <c r="D148" s="107"/>
      <c r="E148" s="101"/>
      <c r="F148" s="97"/>
      <c r="G148" s="97"/>
      <c r="H148" s="89"/>
      <c r="I148" s="90"/>
      <c r="J148" s="91"/>
      <c r="K148" s="91"/>
      <c r="L148" s="91"/>
      <c r="M148" s="91"/>
      <c r="N148" s="92"/>
      <c r="O148" s="91"/>
      <c r="P148" s="92"/>
      <c r="Q148" s="91"/>
      <c r="R148" s="92"/>
      <c r="S148" s="91"/>
      <c r="T148" s="90"/>
      <c r="U148" s="92"/>
      <c r="V148" s="93"/>
      <c r="W148" s="93"/>
      <c r="X148" s="92"/>
      <c r="Y148" s="94"/>
      <c r="Z148" s="95"/>
      <c r="AA148" s="105"/>
      <c r="AB148" s="156"/>
      <c r="AC148" s="105"/>
      <c r="AD148" s="156"/>
      <c r="AE148" s="162"/>
      <c r="AF148" s="96"/>
    </row>
    <row r="149" spans="2:32" ht="12.75" customHeight="1">
      <c r="B149" s="103" t="s">
        <v>143</v>
      </c>
      <c r="C149" s="87"/>
      <c r="D149" s="106">
        <f>SUM(D1:D148)</f>
        <v>11340</v>
      </c>
      <c r="E149" s="122">
        <f>SUM(E1:E148)</f>
        <v>192</v>
      </c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62"/>
      <c r="AF149" s="96"/>
    </row>
    <row r="150" spans="2:32" ht="12.75" customHeight="1">
      <c r="B150" s="103"/>
      <c r="C150" s="87"/>
      <c r="D150" s="101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67"/>
      <c r="AA150" s="125"/>
      <c r="AB150" s="125"/>
      <c r="AC150" s="125"/>
      <c r="AD150" s="125"/>
      <c r="AE150" s="162"/>
      <c r="AF150" s="96"/>
    </row>
    <row r="151" spans="2:32" ht="12.75" customHeight="1">
      <c r="B151" s="166" t="s">
        <v>475</v>
      </c>
      <c r="C151" s="124"/>
      <c r="D151" s="106">
        <v>60</v>
      </c>
      <c r="E151" s="125"/>
      <c r="F151" s="125"/>
      <c r="G151" s="125"/>
      <c r="H151" s="89"/>
      <c r="I151" s="90"/>
      <c r="J151" s="91"/>
      <c r="K151" s="91"/>
      <c r="L151" s="91"/>
      <c r="M151" s="91"/>
      <c r="N151" s="92"/>
      <c r="O151" s="91"/>
      <c r="P151" s="92"/>
      <c r="Q151" s="91"/>
      <c r="R151" s="92"/>
      <c r="S151" s="91"/>
      <c r="T151" s="90"/>
      <c r="U151" s="92"/>
      <c r="V151" s="93"/>
      <c r="W151" s="93"/>
      <c r="X151" s="92"/>
      <c r="Y151" s="94"/>
      <c r="Z151" s="95"/>
      <c r="AA151" s="105"/>
      <c r="AB151" s="156"/>
      <c r="AC151" s="105"/>
      <c r="AD151" s="156"/>
      <c r="AE151" s="162"/>
      <c r="AF151" s="96"/>
    </row>
    <row r="152" spans="2:32" ht="11.25">
      <c r="B152" s="124" t="s">
        <v>124</v>
      </c>
      <c r="C152" s="124"/>
      <c r="D152" s="149">
        <v>1000</v>
      </c>
      <c r="E152" s="125">
        <v>0</v>
      </c>
      <c r="F152" s="102"/>
      <c r="G152" s="102"/>
      <c r="H152" s="103"/>
      <c r="I152" s="90"/>
      <c r="J152" s="90"/>
      <c r="K152" s="90"/>
      <c r="L152" s="99"/>
      <c r="M152" s="99"/>
      <c r="N152" s="92"/>
      <c r="O152" s="90"/>
      <c r="P152" s="92"/>
      <c r="Q152" s="90"/>
      <c r="R152" s="92"/>
      <c r="S152" s="90"/>
      <c r="T152" s="90"/>
      <c r="U152" s="92"/>
      <c r="V152" s="93"/>
      <c r="W152" s="93"/>
      <c r="X152" s="92"/>
      <c r="Y152" s="126"/>
      <c r="Z152" s="127"/>
      <c r="AA152" s="105"/>
      <c r="AB152" s="156"/>
      <c r="AC152" s="105"/>
      <c r="AD152" s="156"/>
      <c r="AE152" s="162"/>
      <c r="AF152" s="96"/>
    </row>
    <row r="153" spans="2:32" ht="11.25">
      <c r="B153" s="124" t="s">
        <v>300</v>
      </c>
      <c r="C153" s="124"/>
      <c r="D153" s="149">
        <v>40</v>
      </c>
      <c r="E153" s="125">
        <v>0</v>
      </c>
      <c r="F153" s="102"/>
      <c r="G153" s="102"/>
      <c r="H153" s="103"/>
      <c r="I153" s="90"/>
      <c r="J153" s="90"/>
      <c r="K153" s="90"/>
      <c r="L153" s="99"/>
      <c r="M153" s="99"/>
      <c r="N153" s="92"/>
      <c r="O153" s="90"/>
      <c r="P153" s="92"/>
      <c r="Q153" s="90"/>
      <c r="R153" s="92"/>
      <c r="S153" s="90"/>
      <c r="T153" s="90"/>
      <c r="U153" s="92"/>
      <c r="V153" s="93"/>
      <c r="W153" s="93"/>
      <c r="X153" s="92"/>
      <c r="Y153" s="126"/>
      <c r="Z153" s="127"/>
      <c r="AA153" s="105"/>
      <c r="AB153" s="156"/>
      <c r="AC153" s="105"/>
      <c r="AD153" s="156"/>
      <c r="AE153" s="162"/>
      <c r="AF153" s="96"/>
    </row>
    <row r="154" spans="2:32" ht="11.25">
      <c r="B154" s="124" t="s">
        <v>153</v>
      </c>
      <c r="C154" s="124"/>
      <c r="D154" s="149">
        <v>30</v>
      </c>
      <c r="E154" s="125">
        <v>0</v>
      </c>
      <c r="F154" s="102"/>
      <c r="G154" s="102"/>
      <c r="H154" s="103"/>
      <c r="I154" s="90"/>
      <c r="J154" s="90"/>
      <c r="K154" s="90"/>
      <c r="L154" s="99"/>
      <c r="M154" s="99"/>
      <c r="N154" s="92"/>
      <c r="O154" s="90"/>
      <c r="P154" s="92"/>
      <c r="Q154" s="90"/>
      <c r="R154" s="92"/>
      <c r="S154" s="90"/>
      <c r="T154" s="90"/>
      <c r="U154" s="92"/>
      <c r="V154" s="93"/>
      <c r="W154" s="93"/>
      <c r="X154" s="92"/>
      <c r="Y154" s="126"/>
      <c r="Z154" s="127"/>
      <c r="AA154" s="105"/>
      <c r="AB154" s="156"/>
      <c r="AC154" s="105"/>
      <c r="AD154" s="156"/>
      <c r="AE154" s="162"/>
      <c r="AF154" s="96"/>
    </row>
    <row r="155" spans="2:32" ht="11.25">
      <c r="B155" s="124" t="s">
        <v>190</v>
      </c>
      <c r="C155" s="124"/>
      <c r="D155" s="149">
        <v>20</v>
      </c>
      <c r="E155" s="125">
        <v>0</v>
      </c>
      <c r="F155" s="102"/>
      <c r="G155" s="102"/>
      <c r="H155" s="103"/>
      <c r="I155" s="90"/>
      <c r="J155" s="90"/>
      <c r="K155" s="90"/>
      <c r="L155" s="99"/>
      <c r="M155" s="99"/>
      <c r="N155" s="92"/>
      <c r="O155" s="90"/>
      <c r="P155" s="92"/>
      <c r="Q155" s="90"/>
      <c r="R155" s="92"/>
      <c r="S155" s="90"/>
      <c r="T155" s="90"/>
      <c r="U155" s="92"/>
      <c r="V155" s="93"/>
      <c r="W155" s="93"/>
      <c r="X155" s="92"/>
      <c r="Y155" s="126"/>
      <c r="Z155" s="127"/>
      <c r="AA155" s="105"/>
      <c r="AB155" s="156"/>
      <c r="AC155" s="105"/>
      <c r="AD155" s="156"/>
      <c r="AE155" s="162"/>
      <c r="AF155" s="96"/>
    </row>
    <row r="156" spans="2:32" ht="11.25">
      <c r="B156" s="124" t="s">
        <v>191</v>
      </c>
      <c r="C156" s="124"/>
      <c r="D156" s="149">
        <v>60</v>
      </c>
      <c r="E156" s="125">
        <v>0</v>
      </c>
      <c r="F156" s="102"/>
      <c r="G156" s="102"/>
      <c r="H156" s="103"/>
      <c r="I156" s="90"/>
      <c r="J156" s="90"/>
      <c r="K156" s="90"/>
      <c r="L156" s="99"/>
      <c r="M156" s="99"/>
      <c r="N156" s="92"/>
      <c r="O156" s="90"/>
      <c r="P156" s="92"/>
      <c r="Q156" s="90"/>
      <c r="R156" s="92"/>
      <c r="S156" s="90"/>
      <c r="T156" s="90"/>
      <c r="U156" s="92"/>
      <c r="V156" s="93"/>
      <c r="W156" s="93"/>
      <c r="X156" s="92"/>
      <c r="Y156" s="126"/>
      <c r="Z156" s="127"/>
      <c r="AA156" s="105"/>
      <c r="AB156" s="156"/>
      <c r="AC156" s="105"/>
      <c r="AD156" s="156"/>
      <c r="AE156" s="162"/>
      <c r="AF156" s="96"/>
    </row>
    <row r="157" spans="2:32" ht="24" customHeight="1">
      <c r="B157" s="124" t="s">
        <v>288</v>
      </c>
      <c r="C157" s="124"/>
      <c r="D157" s="149">
        <v>200</v>
      </c>
      <c r="E157" s="125">
        <v>0</v>
      </c>
      <c r="F157" s="102"/>
      <c r="G157" s="102"/>
      <c r="H157" s="103"/>
      <c r="I157" s="90"/>
      <c r="J157" s="90"/>
      <c r="K157" s="90"/>
      <c r="L157" s="99"/>
      <c r="M157" s="99"/>
      <c r="N157" s="92"/>
      <c r="O157" s="90"/>
      <c r="P157" s="92"/>
      <c r="Q157" s="90"/>
      <c r="R157" s="92"/>
      <c r="S157" s="90"/>
      <c r="T157" s="90"/>
      <c r="U157" s="92"/>
      <c r="V157" s="93"/>
      <c r="W157" s="93"/>
      <c r="X157" s="92"/>
      <c r="Y157" s="126"/>
      <c r="Z157" s="127"/>
      <c r="AA157" s="105"/>
      <c r="AB157" s="156"/>
      <c r="AC157" s="105"/>
      <c r="AD157" s="156"/>
      <c r="AE157" s="162"/>
      <c r="AF157" s="96"/>
    </row>
    <row r="158" spans="2:32" ht="11.25">
      <c r="B158" s="124" t="s">
        <v>194</v>
      </c>
      <c r="C158" s="124"/>
      <c r="D158" s="149">
        <v>20</v>
      </c>
      <c r="E158" s="125">
        <v>0</v>
      </c>
      <c r="F158" s="102"/>
      <c r="G158" s="102"/>
      <c r="H158" s="103"/>
      <c r="I158" s="90"/>
      <c r="J158" s="90"/>
      <c r="K158" s="90"/>
      <c r="L158" s="99"/>
      <c r="M158" s="99"/>
      <c r="N158" s="92"/>
      <c r="O158" s="90"/>
      <c r="P158" s="92"/>
      <c r="Q158" s="90"/>
      <c r="R158" s="92"/>
      <c r="S158" s="90"/>
      <c r="T158" s="90"/>
      <c r="U158" s="92"/>
      <c r="V158" s="93"/>
      <c r="W158" s="93"/>
      <c r="X158" s="92"/>
      <c r="Y158" s="126"/>
      <c r="Z158" s="127"/>
      <c r="AA158" s="105"/>
      <c r="AB158" s="156"/>
      <c r="AC158" s="105"/>
      <c r="AD158" s="156"/>
      <c r="AE158" s="162"/>
      <c r="AF158" s="96"/>
    </row>
    <row r="159" spans="2:32" ht="11.25">
      <c r="B159" s="124" t="s">
        <v>262</v>
      </c>
      <c r="C159" s="124"/>
      <c r="D159" s="149">
        <v>110</v>
      </c>
      <c r="E159" s="125">
        <v>0</v>
      </c>
      <c r="F159" s="102"/>
      <c r="G159" s="102"/>
      <c r="H159" s="103"/>
      <c r="I159" s="90"/>
      <c r="J159" s="90"/>
      <c r="K159" s="90"/>
      <c r="L159" s="99"/>
      <c r="M159" s="99"/>
      <c r="N159" s="92"/>
      <c r="O159" s="90"/>
      <c r="P159" s="92"/>
      <c r="Q159" s="90"/>
      <c r="R159" s="92"/>
      <c r="S159" s="90"/>
      <c r="T159" s="90"/>
      <c r="U159" s="92"/>
      <c r="V159" s="93"/>
      <c r="W159" s="93"/>
      <c r="X159" s="92"/>
      <c r="Y159" s="126"/>
      <c r="Z159" s="127"/>
      <c r="AA159" s="105"/>
      <c r="AB159" s="156"/>
      <c r="AC159" s="105"/>
      <c r="AD159" s="156"/>
      <c r="AE159" s="162"/>
      <c r="AF159" s="96"/>
    </row>
    <row r="160" spans="2:32" ht="11.25">
      <c r="B160" s="124" t="s">
        <v>263</v>
      </c>
      <c r="C160" s="124"/>
      <c r="D160" s="149">
        <v>30</v>
      </c>
      <c r="E160" s="125">
        <v>0</v>
      </c>
      <c r="F160" s="102"/>
      <c r="G160" s="102"/>
      <c r="H160" s="103"/>
      <c r="I160" s="90"/>
      <c r="J160" s="90"/>
      <c r="K160" s="90"/>
      <c r="L160" s="99"/>
      <c r="M160" s="99"/>
      <c r="N160" s="92"/>
      <c r="O160" s="90"/>
      <c r="P160" s="92"/>
      <c r="Q160" s="90"/>
      <c r="R160" s="92"/>
      <c r="S160" s="90"/>
      <c r="T160" s="90"/>
      <c r="U160" s="92"/>
      <c r="V160" s="93"/>
      <c r="W160" s="93"/>
      <c r="X160" s="92"/>
      <c r="Y160" s="126"/>
      <c r="Z160" s="127"/>
      <c r="AA160" s="105"/>
      <c r="AB160" s="156"/>
      <c r="AC160" s="105"/>
      <c r="AD160" s="156"/>
      <c r="AE160" s="162"/>
      <c r="AF160" s="96"/>
    </row>
    <row r="161" spans="2:32" ht="11.25">
      <c r="B161" s="124" t="s">
        <v>264</v>
      </c>
      <c r="C161" s="124"/>
      <c r="D161" s="149">
        <v>10</v>
      </c>
      <c r="E161" s="125">
        <v>0</v>
      </c>
      <c r="F161" s="102"/>
      <c r="G161" s="102"/>
      <c r="H161" s="103"/>
      <c r="I161" s="90"/>
      <c r="J161" s="90"/>
      <c r="K161" s="90"/>
      <c r="L161" s="99"/>
      <c r="M161" s="99"/>
      <c r="N161" s="92"/>
      <c r="O161" s="90"/>
      <c r="P161" s="92"/>
      <c r="Q161" s="90"/>
      <c r="R161" s="92"/>
      <c r="S161" s="90"/>
      <c r="T161" s="90"/>
      <c r="U161" s="92"/>
      <c r="V161" s="93"/>
      <c r="W161" s="93"/>
      <c r="X161" s="92"/>
      <c r="Y161" s="126"/>
      <c r="Z161" s="127"/>
      <c r="AA161" s="105"/>
      <c r="AB161" s="156"/>
      <c r="AC161" s="105"/>
      <c r="AD161" s="156"/>
      <c r="AE161" s="162"/>
      <c r="AF161" s="96"/>
    </row>
    <row r="162" spans="2:32" ht="11.25">
      <c r="B162" s="124" t="s">
        <v>269</v>
      </c>
      <c r="C162" s="124"/>
      <c r="D162" s="149">
        <v>30</v>
      </c>
      <c r="E162" s="125">
        <v>0</v>
      </c>
      <c r="F162" s="102"/>
      <c r="G162" s="102"/>
      <c r="H162" s="103"/>
      <c r="I162" s="90"/>
      <c r="J162" s="90"/>
      <c r="K162" s="90"/>
      <c r="L162" s="99"/>
      <c r="M162" s="99"/>
      <c r="N162" s="92"/>
      <c r="O162" s="90"/>
      <c r="P162" s="92"/>
      <c r="Q162" s="90"/>
      <c r="R162" s="92"/>
      <c r="S162" s="90"/>
      <c r="T162" s="90"/>
      <c r="U162" s="92"/>
      <c r="V162" s="93"/>
      <c r="W162" s="93"/>
      <c r="X162" s="92"/>
      <c r="Y162" s="126"/>
      <c r="Z162" s="127"/>
      <c r="AA162" s="105"/>
      <c r="AB162" s="156"/>
      <c r="AC162" s="105"/>
      <c r="AD162" s="156"/>
      <c r="AE162" s="162"/>
      <c r="AF162" s="96"/>
    </row>
    <row r="163" spans="2:32" ht="11.25">
      <c r="B163" s="124" t="s">
        <v>271</v>
      </c>
      <c r="C163" s="124"/>
      <c r="D163" s="149">
        <v>40</v>
      </c>
      <c r="E163" s="125">
        <v>0</v>
      </c>
      <c r="F163" s="102"/>
      <c r="G163" s="102"/>
      <c r="H163" s="103"/>
      <c r="I163" s="90"/>
      <c r="J163" s="90"/>
      <c r="K163" s="90"/>
      <c r="L163" s="99"/>
      <c r="M163" s="99"/>
      <c r="N163" s="92"/>
      <c r="O163" s="90"/>
      <c r="P163" s="92"/>
      <c r="Q163" s="90"/>
      <c r="R163" s="92"/>
      <c r="S163" s="90"/>
      <c r="T163" s="90"/>
      <c r="U163" s="92"/>
      <c r="V163" s="93"/>
      <c r="W163" s="93"/>
      <c r="X163" s="92"/>
      <c r="Y163" s="126"/>
      <c r="Z163" s="127"/>
      <c r="AA163" s="105"/>
      <c r="AB163" s="156"/>
      <c r="AC163" s="105"/>
      <c r="AD163" s="156"/>
      <c r="AE163" s="162"/>
      <c r="AF163" s="96"/>
    </row>
    <row r="164" spans="2:32" ht="11.25">
      <c r="B164" s="124" t="s">
        <v>281</v>
      </c>
      <c r="C164" s="124"/>
      <c r="D164" s="149">
        <v>50</v>
      </c>
      <c r="E164" s="125">
        <v>0</v>
      </c>
      <c r="F164" s="102"/>
      <c r="G164" s="102"/>
      <c r="H164" s="103"/>
      <c r="I164" s="90"/>
      <c r="J164" s="90"/>
      <c r="K164" s="90"/>
      <c r="L164" s="99"/>
      <c r="M164" s="99"/>
      <c r="N164" s="92"/>
      <c r="O164" s="90"/>
      <c r="P164" s="92"/>
      <c r="Q164" s="90"/>
      <c r="R164" s="92"/>
      <c r="S164" s="90"/>
      <c r="T164" s="90"/>
      <c r="U164" s="92"/>
      <c r="V164" s="93"/>
      <c r="W164" s="93"/>
      <c r="X164" s="92"/>
      <c r="Y164" s="126"/>
      <c r="Z164" s="127"/>
      <c r="AA164" s="105"/>
      <c r="AB164" s="156"/>
      <c r="AC164" s="105"/>
      <c r="AD164" s="156"/>
      <c r="AE164" s="162"/>
      <c r="AF164" s="96"/>
    </row>
    <row r="165" spans="2:32" ht="11.25">
      <c r="B165" s="124" t="s">
        <v>301</v>
      </c>
      <c r="C165" s="124"/>
      <c r="D165" s="149">
        <v>50</v>
      </c>
      <c r="E165" s="125">
        <v>0</v>
      </c>
      <c r="F165" s="102"/>
      <c r="G165" s="102"/>
      <c r="H165" s="103"/>
      <c r="I165" s="90"/>
      <c r="J165" s="90"/>
      <c r="K165" s="90"/>
      <c r="L165" s="99"/>
      <c r="M165" s="99"/>
      <c r="N165" s="92"/>
      <c r="O165" s="90"/>
      <c r="P165" s="92"/>
      <c r="Q165" s="90"/>
      <c r="R165" s="92"/>
      <c r="S165" s="90"/>
      <c r="T165" s="90"/>
      <c r="U165" s="92"/>
      <c r="V165" s="93"/>
      <c r="W165" s="93"/>
      <c r="X165" s="92"/>
      <c r="Y165" s="126"/>
      <c r="Z165" s="127"/>
      <c r="AA165" s="105"/>
      <c r="AB165" s="156"/>
      <c r="AC165" s="105"/>
      <c r="AD165" s="156"/>
      <c r="AE165" s="162"/>
      <c r="AF165" s="96"/>
    </row>
    <row r="166" spans="2:32" ht="12.75" customHeight="1">
      <c r="B166" s="124" t="s">
        <v>302</v>
      </c>
      <c r="C166" s="124"/>
      <c r="D166" s="149">
        <v>20</v>
      </c>
      <c r="E166" s="125">
        <v>0</v>
      </c>
      <c r="F166" s="102"/>
      <c r="G166" s="102"/>
      <c r="H166" s="103"/>
      <c r="I166" s="90"/>
      <c r="J166" s="90"/>
      <c r="K166" s="90"/>
      <c r="L166" s="99"/>
      <c r="M166" s="99"/>
      <c r="N166" s="92"/>
      <c r="O166" s="90"/>
      <c r="P166" s="92"/>
      <c r="Q166" s="90"/>
      <c r="R166" s="92"/>
      <c r="S166" s="90"/>
      <c r="T166" s="90"/>
      <c r="U166" s="92"/>
      <c r="V166" s="93"/>
      <c r="W166" s="93"/>
      <c r="X166" s="92"/>
      <c r="Y166" s="126"/>
      <c r="Z166" s="127"/>
      <c r="AA166" s="105"/>
      <c r="AB166" s="156"/>
      <c r="AC166" s="105"/>
      <c r="AD166" s="156"/>
      <c r="AE166" s="162"/>
      <c r="AF166" s="96"/>
    </row>
    <row r="167" spans="2:32" ht="11.25">
      <c r="B167" s="124" t="s">
        <v>303</v>
      </c>
      <c r="C167" s="124"/>
      <c r="D167" s="149">
        <v>10</v>
      </c>
      <c r="E167" s="125">
        <v>0</v>
      </c>
      <c r="F167" s="102"/>
      <c r="G167" s="102"/>
      <c r="H167" s="103"/>
      <c r="I167" s="90"/>
      <c r="J167" s="90"/>
      <c r="K167" s="90"/>
      <c r="L167" s="99"/>
      <c r="M167" s="99"/>
      <c r="N167" s="92"/>
      <c r="O167" s="90"/>
      <c r="P167" s="92"/>
      <c r="Q167" s="90"/>
      <c r="R167" s="92"/>
      <c r="S167" s="90"/>
      <c r="T167" s="90"/>
      <c r="U167" s="92"/>
      <c r="V167" s="93"/>
      <c r="W167" s="93"/>
      <c r="X167" s="92"/>
      <c r="Y167" s="126"/>
      <c r="Z167" s="127"/>
      <c r="AA167" s="105"/>
      <c r="AB167" s="156"/>
      <c r="AC167" s="105"/>
      <c r="AD167" s="156"/>
      <c r="AE167" s="162"/>
      <c r="AF167" s="96"/>
    </row>
    <row r="168" spans="2:32" ht="11.25">
      <c r="B168" s="124" t="s">
        <v>304</v>
      </c>
      <c r="C168" s="124"/>
      <c r="D168" s="149">
        <v>350</v>
      </c>
      <c r="E168" s="125">
        <v>0</v>
      </c>
      <c r="F168" s="102"/>
      <c r="G168" s="102"/>
      <c r="H168" s="103"/>
      <c r="I168" s="90"/>
      <c r="J168" s="90"/>
      <c r="K168" s="90"/>
      <c r="L168" s="99"/>
      <c r="M168" s="99"/>
      <c r="N168" s="92"/>
      <c r="O168" s="90"/>
      <c r="P168" s="92"/>
      <c r="Q168" s="90"/>
      <c r="R168" s="92"/>
      <c r="S168" s="90"/>
      <c r="T168" s="90"/>
      <c r="U168" s="92"/>
      <c r="V168" s="93"/>
      <c r="W168" s="93"/>
      <c r="X168" s="92"/>
      <c r="Y168" s="126"/>
      <c r="Z168" s="127"/>
      <c r="AA168" s="105"/>
      <c r="AB168" s="156"/>
      <c r="AC168" s="105"/>
      <c r="AD168" s="156"/>
      <c r="AE168" s="162"/>
      <c r="AF168" s="96"/>
    </row>
    <row r="169" spans="2:32" ht="11.25">
      <c r="B169" s="124" t="s">
        <v>387</v>
      </c>
      <c r="C169" s="124"/>
      <c r="D169" s="149">
        <v>525</v>
      </c>
      <c r="E169" s="125"/>
      <c r="F169" s="102"/>
      <c r="G169" s="102"/>
      <c r="H169" s="103"/>
      <c r="I169" s="90"/>
      <c r="J169" s="90"/>
      <c r="K169" s="90"/>
      <c r="L169" s="99"/>
      <c r="M169" s="99"/>
      <c r="N169" s="92"/>
      <c r="O169" s="90"/>
      <c r="P169" s="92"/>
      <c r="Q169" s="90"/>
      <c r="R169" s="92"/>
      <c r="S169" s="90"/>
      <c r="T169" s="90"/>
      <c r="U169" s="92"/>
      <c r="V169" s="93"/>
      <c r="W169" s="93"/>
      <c r="X169" s="92"/>
      <c r="Y169" s="126"/>
      <c r="Z169" s="127"/>
      <c r="AA169" s="105"/>
      <c r="AB169" s="156"/>
      <c r="AC169" s="105"/>
      <c r="AD169" s="156"/>
      <c r="AE169" s="162"/>
      <c r="AF169" s="96"/>
    </row>
    <row r="170" spans="2:32" ht="11.25">
      <c r="B170" s="124" t="s">
        <v>388</v>
      </c>
      <c r="C170" s="124"/>
      <c r="D170" s="149">
        <v>10</v>
      </c>
      <c r="E170" s="125"/>
      <c r="F170" s="102"/>
      <c r="G170" s="102"/>
      <c r="H170" s="103"/>
      <c r="I170" s="90"/>
      <c r="J170" s="90"/>
      <c r="K170" s="90"/>
      <c r="L170" s="99"/>
      <c r="M170" s="99"/>
      <c r="N170" s="92"/>
      <c r="O170" s="90"/>
      <c r="P170" s="92"/>
      <c r="Q170" s="90"/>
      <c r="R170" s="92"/>
      <c r="S170" s="90"/>
      <c r="T170" s="90"/>
      <c r="U170" s="92"/>
      <c r="V170" s="93"/>
      <c r="W170" s="93"/>
      <c r="X170" s="92"/>
      <c r="Y170" s="126"/>
      <c r="Z170" s="127"/>
      <c r="AA170" s="105"/>
      <c r="AB170" s="156"/>
      <c r="AC170" s="105"/>
      <c r="AD170" s="156"/>
      <c r="AE170" s="162"/>
      <c r="AF170" s="96"/>
    </row>
    <row r="171" spans="2:32" ht="11.25">
      <c r="B171" s="124" t="s">
        <v>389</v>
      </c>
      <c r="C171" s="124"/>
      <c r="D171" s="149">
        <v>20</v>
      </c>
      <c r="E171" s="125"/>
      <c r="F171" s="102"/>
      <c r="G171" s="102"/>
      <c r="H171" s="103"/>
      <c r="I171" s="90"/>
      <c r="J171" s="90"/>
      <c r="K171" s="90"/>
      <c r="L171" s="99"/>
      <c r="M171" s="99"/>
      <c r="N171" s="92"/>
      <c r="O171" s="90"/>
      <c r="P171" s="92"/>
      <c r="Q171" s="90"/>
      <c r="R171" s="92"/>
      <c r="S171" s="90"/>
      <c r="T171" s="90"/>
      <c r="U171" s="92"/>
      <c r="V171" s="93"/>
      <c r="W171" s="93"/>
      <c r="X171" s="92"/>
      <c r="Y171" s="126"/>
      <c r="Z171" s="127"/>
      <c r="AA171" s="105"/>
      <c r="AB171" s="156"/>
      <c r="AC171" s="105"/>
      <c r="AD171" s="156"/>
      <c r="AE171" s="162"/>
      <c r="AF171" s="96"/>
    </row>
    <row r="172" spans="2:32" ht="11.25">
      <c r="B172" s="124" t="s">
        <v>469</v>
      </c>
      <c r="C172" s="124"/>
      <c r="D172" s="149">
        <v>10</v>
      </c>
      <c r="E172" s="125"/>
      <c r="F172" s="102"/>
      <c r="G172" s="102"/>
      <c r="H172" s="103"/>
      <c r="I172" s="90"/>
      <c r="J172" s="90"/>
      <c r="K172" s="90"/>
      <c r="L172" s="99"/>
      <c r="M172" s="99"/>
      <c r="N172" s="92"/>
      <c r="O172" s="90"/>
      <c r="P172" s="92"/>
      <c r="Q172" s="90"/>
      <c r="R172" s="92"/>
      <c r="S172" s="90"/>
      <c r="T172" s="90"/>
      <c r="U172" s="92"/>
      <c r="V172" s="93"/>
      <c r="W172" s="93"/>
      <c r="X172" s="92"/>
      <c r="Y172" s="126"/>
      <c r="Z172" s="127"/>
      <c r="AA172" s="105"/>
      <c r="AB172" s="156"/>
      <c r="AC172" s="105"/>
      <c r="AD172" s="156"/>
      <c r="AE172" s="162"/>
      <c r="AF172" s="96"/>
    </row>
    <row r="173" spans="2:32" ht="11.25">
      <c r="B173" s="124" t="s">
        <v>494</v>
      </c>
      <c r="C173" s="124"/>
      <c r="D173" s="149">
        <v>10</v>
      </c>
      <c r="E173" s="125"/>
      <c r="F173" s="102"/>
      <c r="G173" s="102"/>
      <c r="H173" s="103"/>
      <c r="I173" s="90"/>
      <c r="J173" s="90"/>
      <c r="K173" s="90"/>
      <c r="L173" s="99"/>
      <c r="M173" s="99"/>
      <c r="N173" s="92"/>
      <c r="O173" s="90"/>
      <c r="P173" s="92"/>
      <c r="Q173" s="90"/>
      <c r="R173" s="92"/>
      <c r="S173" s="90"/>
      <c r="T173" s="90"/>
      <c r="U173" s="92"/>
      <c r="V173" s="93"/>
      <c r="W173" s="93"/>
      <c r="X173" s="92"/>
      <c r="Y173" s="126"/>
      <c r="Z173" s="127"/>
      <c r="AA173" s="105"/>
      <c r="AB173" s="156"/>
      <c r="AC173" s="105"/>
      <c r="AD173" s="156"/>
      <c r="AE173" s="162"/>
      <c r="AF173" s="96"/>
    </row>
    <row r="174" spans="2:32" ht="22.5">
      <c r="B174" s="124" t="s">
        <v>657</v>
      </c>
      <c r="C174" s="124"/>
      <c r="D174" s="149">
        <v>40</v>
      </c>
      <c r="E174" s="125"/>
      <c r="F174" s="102"/>
      <c r="G174" s="102"/>
      <c r="H174" s="103"/>
      <c r="I174" s="90"/>
      <c r="J174" s="90"/>
      <c r="K174" s="90"/>
      <c r="L174" s="99"/>
      <c r="M174" s="99"/>
      <c r="N174" s="92"/>
      <c r="O174" s="90"/>
      <c r="P174" s="92"/>
      <c r="Q174" s="90"/>
      <c r="R174" s="92"/>
      <c r="S174" s="90"/>
      <c r="T174" s="90"/>
      <c r="U174" s="92"/>
      <c r="V174" s="93"/>
      <c r="W174" s="93"/>
      <c r="X174" s="92"/>
      <c r="Y174" s="126"/>
      <c r="Z174" s="127"/>
      <c r="AA174" s="105"/>
      <c r="AB174" s="156"/>
      <c r="AC174" s="105"/>
      <c r="AD174" s="156"/>
      <c r="AE174" s="162"/>
      <c r="AF174" s="96"/>
    </row>
    <row r="175" spans="2:32" ht="11.25">
      <c r="B175" s="124" t="s">
        <v>196</v>
      </c>
      <c r="C175" s="128">
        <f>SUM(D151:D174)</f>
        <v>2745</v>
      </c>
      <c r="D175" s="149"/>
      <c r="E175" s="125"/>
      <c r="F175" s="102"/>
      <c r="G175" s="102"/>
      <c r="H175" s="103"/>
      <c r="I175" s="90"/>
      <c r="J175" s="90"/>
      <c r="K175" s="90"/>
      <c r="L175" s="99"/>
      <c r="M175" s="99"/>
      <c r="N175" s="92"/>
      <c r="O175" s="90"/>
      <c r="P175" s="92"/>
      <c r="Q175" s="90"/>
      <c r="R175" s="92"/>
      <c r="S175" s="90"/>
      <c r="T175" s="90"/>
      <c r="U175" s="92"/>
      <c r="V175" s="93"/>
      <c r="W175" s="93"/>
      <c r="X175" s="92"/>
      <c r="Y175" s="126"/>
      <c r="Z175" s="127"/>
      <c r="AA175" s="105"/>
      <c r="AB175" s="156"/>
      <c r="AC175" s="105"/>
      <c r="AD175" s="156"/>
      <c r="AE175" s="162"/>
      <c r="AF175" s="96"/>
    </row>
    <row r="176" spans="2:32" s="100" customFormat="1" ht="11.25">
      <c r="B176" s="87"/>
      <c r="C176" s="129"/>
      <c r="D176" s="101"/>
      <c r="E176" s="125"/>
      <c r="F176" s="102"/>
      <c r="G176" s="102"/>
      <c r="H176" s="103"/>
      <c r="I176" s="90"/>
      <c r="J176" s="90"/>
      <c r="K176" s="90"/>
      <c r="L176" s="90"/>
      <c r="M176" s="90"/>
      <c r="N176" s="92"/>
      <c r="O176" s="90"/>
      <c r="P176" s="92"/>
      <c r="Q176" s="90"/>
      <c r="R176" s="92"/>
      <c r="S176" s="90"/>
      <c r="T176" s="90"/>
      <c r="U176" s="92"/>
      <c r="V176" s="93"/>
      <c r="W176" s="93"/>
      <c r="X176" s="92"/>
      <c r="Y176" s="93"/>
      <c r="Z176" s="104"/>
      <c r="AA176" s="105"/>
      <c r="AB176" s="156"/>
      <c r="AC176" s="105"/>
      <c r="AD176" s="156"/>
      <c r="AE176" s="163"/>
      <c r="AF176" s="105"/>
    </row>
    <row r="177" spans="2:32" ht="11.25">
      <c r="B177" s="87"/>
      <c r="C177" s="121"/>
      <c r="D177" s="107"/>
      <c r="E177" s="125"/>
      <c r="F177" s="97"/>
      <c r="G177" s="97"/>
      <c r="H177" s="89"/>
      <c r="I177" s="90"/>
      <c r="J177" s="91"/>
      <c r="K177" s="91"/>
      <c r="L177" s="91"/>
      <c r="M177" s="91"/>
      <c r="N177" s="92"/>
      <c r="O177" s="91"/>
      <c r="P177" s="92"/>
      <c r="Q177" s="91"/>
      <c r="R177" s="92"/>
      <c r="S177" s="91"/>
      <c r="T177" s="90"/>
      <c r="U177" s="92"/>
      <c r="V177" s="93"/>
      <c r="W177" s="93"/>
      <c r="X177" s="92"/>
      <c r="Y177" s="94"/>
      <c r="Z177" s="95"/>
      <c r="AA177" s="105"/>
      <c r="AB177" s="156"/>
      <c r="AC177" s="105"/>
      <c r="AD177" s="156"/>
      <c r="AE177" s="162"/>
      <c r="AF177" s="96"/>
    </row>
    <row r="178" spans="2:32" ht="12.75">
      <c r="B178" s="89" t="s">
        <v>130</v>
      </c>
      <c r="C178" s="121"/>
      <c r="D178" s="106">
        <f>SUM(D149:D177)</f>
        <v>14085</v>
      </c>
      <c r="E178" s="168">
        <f>SUM(E149:E177)</f>
        <v>192</v>
      </c>
      <c r="F178" s="169"/>
      <c r="G178" s="169">
        <f>SUM(G1:G177)</f>
        <v>115</v>
      </c>
      <c r="H178" s="170"/>
      <c r="I178" s="171"/>
      <c r="J178" s="172"/>
      <c r="K178" s="173">
        <f aca="true" t="shared" si="0" ref="K178:Y178">SUM(K1:K177)</f>
        <v>30</v>
      </c>
      <c r="L178" s="173">
        <f t="shared" si="0"/>
        <v>29</v>
      </c>
      <c r="M178" s="173">
        <f t="shared" si="0"/>
        <v>31</v>
      </c>
      <c r="N178" s="174">
        <f t="shared" si="0"/>
        <v>87</v>
      </c>
      <c r="O178" s="173">
        <f t="shared" si="0"/>
        <v>73</v>
      </c>
      <c r="P178" s="174">
        <f t="shared" si="0"/>
        <v>94</v>
      </c>
      <c r="Q178" s="173">
        <f t="shared" si="0"/>
        <v>94</v>
      </c>
      <c r="R178" s="174">
        <f t="shared" si="0"/>
        <v>74</v>
      </c>
      <c r="S178" s="173">
        <f t="shared" si="0"/>
        <v>16</v>
      </c>
      <c r="T178" s="175">
        <f t="shared" si="0"/>
        <v>94</v>
      </c>
      <c r="U178" s="174">
        <f t="shared" si="0"/>
        <v>177</v>
      </c>
      <c r="V178" s="175">
        <f t="shared" si="0"/>
        <v>13</v>
      </c>
      <c r="W178" s="174">
        <f t="shared" si="0"/>
        <v>8</v>
      </c>
      <c r="X178" s="174">
        <f t="shared" si="0"/>
        <v>65</v>
      </c>
      <c r="Y178" s="173">
        <f t="shared" si="0"/>
        <v>7</v>
      </c>
      <c r="Z178" s="176"/>
      <c r="AA178" s="177"/>
      <c r="AB178" s="178"/>
      <c r="AC178" s="177"/>
      <c r="AD178" s="178"/>
      <c r="AE178" s="162"/>
      <c r="AF178" s="96"/>
    </row>
    <row r="179" spans="2:30" ht="11.25">
      <c r="B179" s="130"/>
      <c r="C179" s="131"/>
      <c r="D179" s="138"/>
      <c r="E179" s="132"/>
      <c r="F179" s="133"/>
      <c r="G179" s="134"/>
      <c r="H179" s="135"/>
      <c r="I179" s="136"/>
      <c r="J179" s="135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8"/>
      <c r="Y179" s="137"/>
      <c r="Z179" s="139"/>
      <c r="AA179" s="139"/>
      <c r="AB179" s="139"/>
      <c r="AC179" s="139"/>
      <c r="AD179" s="139"/>
    </row>
    <row r="180" spans="2:10" ht="12" thickBot="1">
      <c r="B180" s="140" t="s">
        <v>289</v>
      </c>
      <c r="C180" s="141">
        <v>39384</v>
      </c>
      <c r="D180" s="150">
        <v>14085</v>
      </c>
      <c r="E180" s="86"/>
      <c r="F180" s="86"/>
      <c r="G180" s="142"/>
      <c r="H180" s="142"/>
      <c r="I180" s="100"/>
      <c r="J180" s="86"/>
    </row>
    <row r="181" spans="2:10" ht="12" thickTop="1">
      <c r="B181" s="179" t="s">
        <v>546</v>
      </c>
      <c r="C181" s="180"/>
      <c r="D181" s="143"/>
      <c r="E181" s="142"/>
      <c r="F181" s="142"/>
      <c r="G181" s="142"/>
      <c r="H181" s="86"/>
      <c r="I181" s="100"/>
      <c r="J181" s="86"/>
    </row>
    <row r="182" spans="2:21" ht="11.25">
      <c r="B182" s="142" t="s">
        <v>500</v>
      </c>
      <c r="C182" s="142"/>
      <c r="D182" s="143"/>
      <c r="E182" s="142"/>
      <c r="F182" s="142"/>
      <c r="G182" s="143"/>
      <c r="H182" s="86"/>
      <c r="I182" s="100"/>
      <c r="J182" s="86"/>
      <c r="U182" s="86">
        <v>6</v>
      </c>
    </row>
    <row r="183" spans="2:10" ht="11.25">
      <c r="B183" s="142" t="s">
        <v>547</v>
      </c>
      <c r="C183" s="142"/>
      <c r="D183" s="143"/>
      <c r="E183" s="142"/>
      <c r="F183" s="142"/>
      <c r="G183" s="142"/>
      <c r="H183" s="86"/>
      <c r="I183" s="100"/>
      <c r="J183" s="86"/>
    </row>
    <row r="184" spans="2:21" ht="11.25">
      <c r="B184" s="86" t="s">
        <v>524</v>
      </c>
      <c r="E184" s="86"/>
      <c r="F184" s="86"/>
      <c r="G184" s="86"/>
      <c r="H184" s="86"/>
      <c r="I184" s="100"/>
      <c r="J184" s="86"/>
      <c r="U184" s="144">
        <f>SUM(U178:U182)</f>
        <v>183</v>
      </c>
    </row>
    <row r="185" spans="5:10" ht="11.25">
      <c r="E185" s="86"/>
      <c r="F185" s="86"/>
      <c r="G185" s="86"/>
      <c r="H185" s="86"/>
      <c r="I185" s="100"/>
      <c r="J185" s="86"/>
    </row>
    <row r="186" spans="5:10" ht="11.25">
      <c r="E186" s="86"/>
      <c r="F186" s="86"/>
      <c r="G186" s="86"/>
      <c r="H186" s="86"/>
      <c r="I186" s="100"/>
      <c r="J186" s="86"/>
    </row>
    <row r="187" spans="5:10" ht="11.25">
      <c r="E187" s="86"/>
      <c r="F187" s="86"/>
      <c r="G187" s="86"/>
      <c r="H187" s="86"/>
      <c r="I187" s="100"/>
      <c r="J187" s="86"/>
    </row>
    <row r="188" spans="2:10" ht="11.25">
      <c r="B188" s="86">
        <f>SUM(192*60)</f>
        <v>11520</v>
      </c>
      <c r="E188" s="86"/>
      <c r="F188" s="86"/>
      <c r="G188" s="86"/>
      <c r="H188" s="86"/>
      <c r="I188" s="100"/>
      <c r="J188" s="86"/>
    </row>
    <row r="189" spans="2:10" ht="11.25">
      <c r="B189" s="86">
        <v>-11340</v>
      </c>
      <c r="E189" s="86"/>
      <c r="F189" s="86"/>
      <c r="G189" s="86"/>
      <c r="H189" s="86"/>
      <c r="I189" s="100"/>
      <c r="J189" s="86"/>
    </row>
    <row r="190" spans="2:10" ht="11.25">
      <c r="B190" s="86">
        <f>SUM(B188:B189)</f>
        <v>180</v>
      </c>
      <c r="E190" s="86"/>
      <c r="F190" s="86"/>
      <c r="G190" s="86"/>
      <c r="H190" s="86"/>
      <c r="I190" s="100"/>
      <c r="J190" s="86"/>
    </row>
    <row r="191" spans="5:10" ht="11.25">
      <c r="E191" s="86"/>
      <c r="F191" s="86"/>
      <c r="G191" s="86"/>
      <c r="H191" s="86"/>
      <c r="I191" s="100"/>
      <c r="J191" s="86"/>
    </row>
    <row r="192" spans="5:10" ht="11.25">
      <c r="E192" s="86"/>
      <c r="F192" s="86"/>
      <c r="G192" s="86"/>
      <c r="H192" s="86"/>
      <c r="I192" s="100"/>
      <c r="J192" s="86"/>
    </row>
    <row r="193" spans="5:10" ht="11.25">
      <c r="E193" s="86"/>
      <c r="F193" s="86"/>
      <c r="G193" s="86"/>
      <c r="H193" s="86"/>
      <c r="I193" s="100"/>
      <c r="J193" s="86"/>
    </row>
    <row r="194" spans="5:10" ht="11.25">
      <c r="E194" s="86"/>
      <c r="F194" s="86"/>
      <c r="G194" s="86"/>
      <c r="H194" s="86"/>
      <c r="I194" s="100"/>
      <c r="J194" s="86"/>
    </row>
    <row r="195" spans="5:10" ht="11.25">
      <c r="E195" s="86"/>
      <c r="F195" s="86"/>
      <c r="G195" s="86"/>
      <c r="H195" s="86"/>
      <c r="I195" s="100"/>
      <c r="J195" s="86"/>
    </row>
    <row r="196" spans="5:10" ht="11.25">
      <c r="E196" s="86"/>
      <c r="F196" s="86"/>
      <c r="G196" s="86"/>
      <c r="H196" s="86"/>
      <c r="I196" s="100"/>
      <c r="J196" s="86"/>
    </row>
    <row r="197" spans="5:10" ht="11.25">
      <c r="E197" s="86"/>
      <c r="F197" s="86"/>
      <c r="G197" s="86"/>
      <c r="H197" s="86"/>
      <c r="I197" s="100"/>
      <c r="J197" s="86"/>
    </row>
    <row r="198" spans="5:10" ht="11.25">
      <c r="E198" s="86"/>
      <c r="F198" s="86"/>
      <c r="G198" s="86"/>
      <c r="H198" s="86"/>
      <c r="I198" s="100"/>
      <c r="J198" s="86"/>
    </row>
    <row r="199" spans="5:10" ht="11.25">
      <c r="E199" s="86"/>
      <c r="F199" s="86"/>
      <c r="G199" s="86"/>
      <c r="H199" s="86"/>
      <c r="I199" s="100"/>
      <c r="J199" s="86"/>
    </row>
    <row r="200" spans="5:10" ht="11.25">
      <c r="E200" s="86"/>
      <c r="F200" s="86"/>
      <c r="G200" s="86"/>
      <c r="H200" s="86"/>
      <c r="I200" s="100"/>
      <c r="J200" s="86"/>
    </row>
    <row r="201" spans="5:10" ht="11.25">
      <c r="E201" s="86"/>
      <c r="F201" s="86"/>
      <c r="G201" s="86"/>
      <c r="H201" s="86"/>
      <c r="I201" s="100"/>
      <c r="J201" s="86"/>
    </row>
    <row r="202" spans="5:10" ht="11.25">
      <c r="E202" s="86"/>
      <c r="F202" s="86"/>
      <c r="G202" s="86"/>
      <c r="H202" s="86"/>
      <c r="I202" s="100"/>
      <c r="J202" s="86"/>
    </row>
    <row r="203" spans="5:10" ht="11.25">
      <c r="E203" s="86"/>
      <c r="F203" s="86"/>
      <c r="G203" s="86"/>
      <c r="H203" s="86"/>
      <c r="I203" s="100"/>
      <c r="J203" s="86"/>
    </row>
  </sheetData>
  <printOptions horizontalCentered="1"/>
  <pageMargins left="0.3" right="0.3" top="0.59" bottom="0.4" header="0.4" footer="0.4"/>
  <pageSetup horizontalDpi="600" verticalDpi="600" orientation="landscape" r:id="rId1"/>
  <headerFooter alignWithMargins="0">
    <oddHeader>&amp;C&amp;"Arial,Bold"&amp;9Irvin High School - 40 Yr. Reunion Register&amp;R&amp;"Arial Narrow,Regular"&amp;9Printed: &amp;D - Page: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workbookViewId="0" topLeftCell="A28">
      <selection activeCell="F27" sqref="F27"/>
    </sheetView>
  </sheetViews>
  <sheetFormatPr defaultColWidth="9.140625" defaultRowHeight="12.75"/>
  <cols>
    <col min="1" max="1" width="1.7109375" style="27" customWidth="1"/>
    <col min="2" max="2" width="27.28125" style="24" customWidth="1"/>
    <col min="3" max="3" width="8.421875" style="32" customWidth="1"/>
    <col min="4" max="4" width="7.421875" style="32" customWidth="1"/>
    <col min="5" max="5" width="2.140625" style="32" customWidth="1"/>
    <col min="6" max="6" width="9.00390625" style="27" customWidth="1"/>
    <col min="7" max="7" width="7.8515625" style="32" customWidth="1"/>
    <col min="8" max="8" width="73.7109375" style="27" customWidth="1"/>
    <col min="9" max="9" width="30.7109375" style="32" customWidth="1"/>
    <col min="10" max="10" width="1.8515625" style="27" customWidth="1"/>
    <col min="11" max="11" width="9.140625" style="24" customWidth="1"/>
    <col min="12" max="12" width="21.00390625" style="24" customWidth="1"/>
    <col min="13" max="16384" width="9.140625" style="24" customWidth="1"/>
  </cols>
  <sheetData>
    <row r="1" spans="1:10" ht="6" customHeight="1">
      <c r="A1" s="21"/>
      <c r="B1" s="22"/>
      <c r="C1" s="23"/>
      <c r="D1" s="23"/>
      <c r="E1" s="23"/>
      <c r="F1" s="21"/>
      <c r="G1" s="23"/>
      <c r="H1" s="21"/>
      <c r="I1" s="23"/>
      <c r="J1" s="21"/>
    </row>
    <row r="2" spans="1:10" s="20" customFormat="1" ht="12.75" customHeight="1">
      <c r="A2" s="25"/>
      <c r="B2" s="52" t="s">
        <v>378</v>
      </c>
      <c r="C2" s="52"/>
      <c r="D2" s="52"/>
      <c r="E2" s="52"/>
      <c r="F2" s="231"/>
      <c r="G2" s="52"/>
      <c r="H2" s="52"/>
      <c r="I2" s="52"/>
      <c r="J2" s="25"/>
    </row>
    <row r="3" spans="1:10" ht="12.75">
      <c r="A3" s="21"/>
      <c r="C3" s="26" t="s">
        <v>203</v>
      </c>
      <c r="D3" s="26" t="s">
        <v>206</v>
      </c>
      <c r="E3" s="26"/>
      <c r="F3" s="232" t="s">
        <v>207</v>
      </c>
      <c r="G3" s="26" t="s">
        <v>208</v>
      </c>
      <c r="H3" s="59"/>
      <c r="I3" s="26"/>
      <c r="J3" s="21"/>
    </row>
    <row r="4" spans="1:10" ht="13.5" thickBot="1">
      <c r="A4" s="21"/>
      <c r="B4" s="28" t="s">
        <v>8</v>
      </c>
      <c r="C4" s="29" t="s">
        <v>204</v>
      </c>
      <c r="D4" s="29" t="s">
        <v>6</v>
      </c>
      <c r="E4" s="29"/>
      <c r="F4" s="30" t="s">
        <v>6</v>
      </c>
      <c r="G4" s="29" t="s">
        <v>205</v>
      </c>
      <c r="H4" s="30" t="s">
        <v>128</v>
      </c>
      <c r="I4" s="29" t="s">
        <v>210</v>
      </c>
      <c r="J4" s="21"/>
    </row>
    <row r="5" spans="1:10" ht="13.5" thickBot="1">
      <c r="A5" s="21"/>
      <c r="B5" s="20" t="s">
        <v>211</v>
      </c>
      <c r="C5" s="45">
        <f>SUM(Sales!E178)</f>
        <v>192</v>
      </c>
      <c r="D5" s="46">
        <f>SUM(Sales!D149)</f>
        <v>11340</v>
      </c>
      <c r="F5" s="27">
        <f>SUM(D5)</f>
        <v>11340</v>
      </c>
      <c r="G5" s="32">
        <f>SUM(D5-F5)</f>
        <v>0</v>
      </c>
      <c r="H5" s="27" t="s">
        <v>353</v>
      </c>
      <c r="I5" s="35" t="s">
        <v>225</v>
      </c>
      <c r="J5" s="21"/>
    </row>
    <row r="6" spans="1:10" ht="13.5" thickTop="1">
      <c r="A6" s="21"/>
      <c r="B6" s="24" t="s">
        <v>213</v>
      </c>
      <c r="D6" s="31">
        <f>SUM(Sales!C175)</f>
        <v>2745</v>
      </c>
      <c r="F6" s="27">
        <f>SUM(D6)</f>
        <v>2745</v>
      </c>
      <c r="G6" s="32">
        <f aca="true" t="shared" si="0" ref="G6:G53">SUM(D6-F6)</f>
        <v>0</v>
      </c>
      <c r="H6" s="27" t="s">
        <v>212</v>
      </c>
      <c r="J6" s="21"/>
    </row>
    <row r="7" spans="1:10" ht="12.75">
      <c r="A7" s="21"/>
      <c r="B7" s="48" t="s">
        <v>345</v>
      </c>
      <c r="C7" s="154"/>
      <c r="D7" s="31">
        <f>SUM(60*C7)</f>
        <v>0</v>
      </c>
      <c r="G7" s="32">
        <f t="shared" si="0"/>
        <v>0</v>
      </c>
      <c r="H7" s="27" t="s">
        <v>209</v>
      </c>
      <c r="I7" s="24"/>
      <c r="J7" s="21"/>
    </row>
    <row r="8" spans="1:10" ht="12.75">
      <c r="A8" s="21"/>
      <c r="B8" s="48" t="s">
        <v>346</v>
      </c>
      <c r="C8" s="31">
        <v>0</v>
      </c>
      <c r="D8" s="31">
        <f>SUM(10*C8)</f>
        <v>0</v>
      </c>
      <c r="G8" s="32">
        <f t="shared" si="0"/>
        <v>0</v>
      </c>
      <c r="H8" s="27" t="s">
        <v>429</v>
      </c>
      <c r="I8" s="57"/>
      <c r="J8" s="21"/>
    </row>
    <row r="9" spans="1:10" ht="12.75">
      <c r="A9" s="21"/>
      <c r="B9" s="24" t="s">
        <v>166</v>
      </c>
      <c r="D9" s="33">
        <v>0</v>
      </c>
      <c r="G9" s="32">
        <f t="shared" si="0"/>
        <v>0</v>
      </c>
      <c r="H9" s="155"/>
      <c r="J9" s="21"/>
    </row>
    <row r="10" spans="1:10" ht="13.5" thickBot="1">
      <c r="A10" s="21"/>
      <c r="B10" s="20" t="s">
        <v>163</v>
      </c>
      <c r="C10" s="53"/>
      <c r="D10" s="34">
        <f>SUM(D5:D9)</f>
        <v>14085</v>
      </c>
      <c r="E10" s="34"/>
      <c r="F10" s="233">
        <f>SUM(F5:F9)</f>
        <v>14085</v>
      </c>
      <c r="G10" s="34">
        <f t="shared" si="0"/>
        <v>0</v>
      </c>
      <c r="I10" s="35"/>
      <c r="J10" s="21"/>
    </row>
    <row r="11" spans="1:10" ht="13.5" thickTop="1">
      <c r="A11" s="21"/>
      <c r="B11" s="20" t="s">
        <v>161</v>
      </c>
      <c r="G11" s="35"/>
      <c r="I11" s="35"/>
      <c r="J11" s="21"/>
    </row>
    <row r="12" spans="1:10" ht="12.75">
      <c r="A12" s="21"/>
      <c r="B12" s="20" t="s">
        <v>679</v>
      </c>
      <c r="F12" s="27">
        <v>-120</v>
      </c>
      <c r="G12" s="35"/>
      <c r="H12" s="27" t="s">
        <v>680</v>
      </c>
      <c r="I12" s="35"/>
      <c r="J12" s="21"/>
    </row>
    <row r="13" spans="1:10" ht="12.75">
      <c r="A13" s="21"/>
      <c r="B13" s="24" t="s">
        <v>162</v>
      </c>
      <c r="D13" s="31">
        <v>-25</v>
      </c>
      <c r="F13" s="38">
        <v>-25</v>
      </c>
      <c r="G13" s="35">
        <f t="shared" si="0"/>
        <v>0</v>
      </c>
      <c r="H13" s="27" t="s">
        <v>230</v>
      </c>
      <c r="I13" s="57"/>
      <c r="J13" s="21"/>
    </row>
    <row r="14" spans="1:10" ht="12.75">
      <c r="A14" s="21"/>
      <c r="B14" s="24" t="s">
        <v>214</v>
      </c>
      <c r="D14" s="31">
        <v>-31.82</v>
      </c>
      <c r="F14" s="38">
        <v>-31.82</v>
      </c>
      <c r="G14" s="35">
        <f t="shared" si="0"/>
        <v>0</v>
      </c>
      <c r="I14" s="35" t="s">
        <v>221</v>
      </c>
      <c r="J14" s="21"/>
    </row>
    <row r="15" spans="1:10" ht="12.75">
      <c r="A15" s="21"/>
      <c r="B15" s="36" t="s">
        <v>231</v>
      </c>
      <c r="C15" s="31">
        <v>5</v>
      </c>
      <c r="D15" s="31">
        <f>SUM(-C15*32)</f>
        <v>-160</v>
      </c>
      <c r="G15" s="35">
        <f t="shared" si="0"/>
        <v>-160</v>
      </c>
      <c r="H15" s="37"/>
      <c r="I15" s="57"/>
      <c r="J15" s="21"/>
    </row>
    <row r="16" spans="1:10" ht="12.75">
      <c r="A16" s="21"/>
      <c r="B16" s="24" t="s">
        <v>590</v>
      </c>
      <c r="D16" s="229">
        <v>-4011.38</v>
      </c>
      <c r="E16" s="229"/>
      <c r="F16" s="38">
        <f>SUM(-750-1500-1500-3258.64)</f>
        <v>-7008.639999999999</v>
      </c>
      <c r="G16" s="253">
        <f t="shared" si="0"/>
        <v>2997.2599999999993</v>
      </c>
      <c r="H16" s="38" t="s">
        <v>591</v>
      </c>
      <c r="I16" s="35" t="s">
        <v>221</v>
      </c>
      <c r="J16" s="21"/>
    </row>
    <row r="17" spans="1:10" ht="12.75">
      <c r="A17" s="21"/>
      <c r="B17" s="49" t="s">
        <v>215</v>
      </c>
      <c r="C17" s="229">
        <v>58</v>
      </c>
      <c r="D17" s="229">
        <f>SUM(-C17*34)</f>
        <v>-1972</v>
      </c>
      <c r="F17" s="237" t="s">
        <v>592</v>
      </c>
      <c r="G17" s="35"/>
      <c r="H17" s="27" t="s">
        <v>589</v>
      </c>
      <c r="I17" s="35" t="s">
        <v>221</v>
      </c>
      <c r="J17" s="21"/>
    </row>
    <row r="18" spans="1:10" ht="12.75">
      <c r="A18" s="21"/>
      <c r="B18" s="20" t="s">
        <v>218</v>
      </c>
      <c r="D18" s="32">
        <v>0</v>
      </c>
      <c r="F18" s="27">
        <v>0</v>
      </c>
      <c r="G18" s="35">
        <f t="shared" si="0"/>
        <v>0</v>
      </c>
      <c r="H18" s="27" t="s">
        <v>216</v>
      </c>
      <c r="I18" s="57"/>
      <c r="J18" s="21"/>
    </row>
    <row r="19" spans="1:10" ht="38.25">
      <c r="A19" s="21"/>
      <c r="B19" s="24" t="s">
        <v>237</v>
      </c>
      <c r="D19" s="57">
        <v>-700</v>
      </c>
      <c r="F19" s="27">
        <f>SUM(-8.09-50.3-2.17-18.27-21.07-41.4-53.53-51.89-50-200-40-60)</f>
        <v>-596.72</v>
      </c>
      <c r="G19" s="35">
        <f>SUM(D19-F19)</f>
        <v>-103.27999999999997</v>
      </c>
      <c r="H19" s="65" t="s">
        <v>665</v>
      </c>
      <c r="I19" s="57"/>
      <c r="J19" s="21"/>
    </row>
    <row r="20" spans="1:10" ht="12.75">
      <c r="A20" s="21"/>
      <c r="B20" s="24" t="s">
        <v>348</v>
      </c>
      <c r="D20" s="32">
        <v>-30</v>
      </c>
      <c r="F20" s="27">
        <v>-27.24</v>
      </c>
      <c r="G20" s="35">
        <f>SUM(D20-F20)</f>
        <v>-2.7600000000000016</v>
      </c>
      <c r="H20" s="65" t="s">
        <v>349</v>
      </c>
      <c r="I20" s="57"/>
      <c r="J20" s="21"/>
    </row>
    <row r="21" spans="1:10" ht="12.75" customHeight="1">
      <c r="A21" s="21"/>
      <c r="B21" s="20" t="s">
        <v>352</v>
      </c>
      <c r="C21" s="47"/>
      <c r="D21" s="194">
        <v>-500</v>
      </c>
      <c r="G21" s="253">
        <f t="shared" si="0"/>
        <v>-500</v>
      </c>
      <c r="H21" s="61"/>
      <c r="I21" s="57" t="s">
        <v>430</v>
      </c>
      <c r="J21" s="21"/>
    </row>
    <row r="22" spans="1:10" ht="12.75">
      <c r="A22" s="21"/>
      <c r="B22" s="24" t="s">
        <v>172</v>
      </c>
      <c r="D22" s="32">
        <v>0</v>
      </c>
      <c r="G22" s="35">
        <f t="shared" si="0"/>
        <v>0</v>
      </c>
      <c r="H22" s="27" t="s">
        <v>248</v>
      </c>
      <c r="I22" s="35"/>
      <c r="J22" s="21"/>
    </row>
    <row r="23" spans="1:10" ht="12.75">
      <c r="A23" s="21"/>
      <c r="B23" s="24" t="s">
        <v>350</v>
      </c>
      <c r="D23" s="229">
        <v>-75</v>
      </c>
      <c r="F23" s="237" t="s">
        <v>592</v>
      </c>
      <c r="G23" s="35"/>
      <c r="H23" s="27" t="s">
        <v>593</v>
      </c>
      <c r="I23" s="35"/>
      <c r="J23" s="21"/>
    </row>
    <row r="24" spans="1:10" ht="12.75">
      <c r="A24" s="21"/>
      <c r="B24" s="20" t="s">
        <v>351</v>
      </c>
      <c r="C24" s="47"/>
      <c r="D24" s="194">
        <v>-600</v>
      </c>
      <c r="F24" s="27">
        <v>-181.23</v>
      </c>
      <c r="G24" s="35">
        <f>SUM(D24-F24)</f>
        <v>-418.77</v>
      </c>
      <c r="H24" s="61"/>
      <c r="I24" s="56" t="s">
        <v>286</v>
      </c>
      <c r="J24" s="21"/>
    </row>
    <row r="25" spans="1:10" ht="12.75">
      <c r="A25" s="21"/>
      <c r="B25" s="20" t="s">
        <v>169</v>
      </c>
      <c r="D25" s="32">
        <v>0</v>
      </c>
      <c r="G25" s="35">
        <f t="shared" si="0"/>
        <v>0</v>
      </c>
      <c r="I25" s="35"/>
      <c r="J25" s="21"/>
    </row>
    <row r="26" spans="1:10" ht="12.75">
      <c r="A26" s="21"/>
      <c r="B26" s="20" t="s">
        <v>320</v>
      </c>
      <c r="C26" s="47"/>
      <c r="D26" s="194">
        <v>-600</v>
      </c>
      <c r="F26" s="27">
        <f>SUM(-300-95-170)</f>
        <v>-565</v>
      </c>
      <c r="G26" s="35">
        <f t="shared" si="0"/>
        <v>-35</v>
      </c>
      <c r="H26" s="252" t="s">
        <v>681</v>
      </c>
      <c r="I26" s="57" t="s">
        <v>285</v>
      </c>
      <c r="J26" s="21"/>
    </row>
    <row r="27" spans="1:10" ht="12.75">
      <c r="A27" s="21"/>
      <c r="B27" s="20" t="s">
        <v>222</v>
      </c>
      <c r="D27" s="32">
        <v>0</v>
      </c>
      <c r="G27" s="35">
        <f t="shared" si="0"/>
        <v>0</v>
      </c>
      <c r="H27" s="27" t="s">
        <v>223</v>
      </c>
      <c r="I27" s="57"/>
      <c r="J27" s="21"/>
    </row>
    <row r="28" spans="1:10" ht="12.75">
      <c r="A28" s="21"/>
      <c r="B28" s="20" t="s">
        <v>324</v>
      </c>
      <c r="D28" s="32">
        <v>0</v>
      </c>
      <c r="G28" s="35">
        <f>SUM(D28-F28)</f>
        <v>0</v>
      </c>
      <c r="H28" s="27" t="s">
        <v>224</v>
      </c>
      <c r="I28" s="35"/>
      <c r="J28" s="21"/>
    </row>
    <row r="29" spans="1:10" ht="12.75">
      <c r="A29" s="21"/>
      <c r="B29" s="39" t="s">
        <v>170</v>
      </c>
      <c r="D29" s="31">
        <v>-700</v>
      </c>
      <c r="F29" s="27">
        <v>-700</v>
      </c>
      <c r="G29" s="35">
        <f t="shared" si="0"/>
        <v>0</v>
      </c>
      <c r="H29" s="37" t="s">
        <v>659</v>
      </c>
      <c r="I29" s="57"/>
      <c r="J29" s="21"/>
    </row>
    <row r="30" spans="1:10" ht="12.75">
      <c r="A30" s="21"/>
      <c r="B30" s="39" t="s">
        <v>242</v>
      </c>
      <c r="D30" s="47">
        <v>0</v>
      </c>
      <c r="G30" s="35">
        <f t="shared" si="0"/>
        <v>0</v>
      </c>
      <c r="H30" s="37" t="s">
        <v>251</v>
      </c>
      <c r="I30" s="35"/>
      <c r="J30" s="21"/>
    </row>
    <row r="31" spans="1:10" ht="12.75">
      <c r="A31" s="21"/>
      <c r="B31" s="39" t="s">
        <v>171</v>
      </c>
      <c r="C31" s="229">
        <v>6</v>
      </c>
      <c r="D31" s="230">
        <f>SUM(C31*-34)</f>
        <v>-204</v>
      </c>
      <c r="F31" s="237">
        <v>0</v>
      </c>
      <c r="G31" s="253">
        <f t="shared" si="0"/>
        <v>-204</v>
      </c>
      <c r="H31" s="27" t="s">
        <v>219</v>
      </c>
      <c r="I31" s="57"/>
      <c r="J31" s="21"/>
    </row>
    <row r="32" spans="1:10" ht="12.75">
      <c r="A32" s="21"/>
      <c r="B32" s="24" t="s">
        <v>167</v>
      </c>
      <c r="C32" s="47"/>
      <c r="D32" s="47">
        <v>0</v>
      </c>
      <c r="G32" s="35">
        <f t="shared" si="0"/>
        <v>0</v>
      </c>
      <c r="H32" s="37" t="s">
        <v>229</v>
      </c>
      <c r="I32" s="57"/>
      <c r="J32" s="21"/>
    </row>
    <row r="33" spans="1:10" ht="12.75">
      <c r="A33" s="21"/>
      <c r="B33" s="24" t="s">
        <v>321</v>
      </c>
      <c r="D33" s="32">
        <v>0</v>
      </c>
      <c r="G33" s="35">
        <f t="shared" si="0"/>
        <v>0</v>
      </c>
      <c r="H33" s="27" t="s">
        <v>248</v>
      </c>
      <c r="I33" s="35"/>
      <c r="J33" s="21"/>
    </row>
    <row r="34" spans="1:10" ht="12.75">
      <c r="A34" s="21"/>
      <c r="B34" s="24" t="s">
        <v>254</v>
      </c>
      <c r="D34" s="229">
        <v>-60</v>
      </c>
      <c r="F34" s="237">
        <v>0</v>
      </c>
      <c r="G34" s="253">
        <f t="shared" si="0"/>
        <v>-60</v>
      </c>
      <c r="H34" s="27" t="s">
        <v>326</v>
      </c>
      <c r="I34" s="57" t="s">
        <v>325</v>
      </c>
      <c r="J34" s="21"/>
    </row>
    <row r="35" spans="1:10" ht="12.75">
      <c r="A35" s="21"/>
      <c r="B35" s="24" t="s">
        <v>287</v>
      </c>
      <c r="D35" s="32">
        <v>-100</v>
      </c>
      <c r="F35" s="27">
        <v>0</v>
      </c>
      <c r="G35" s="35">
        <f t="shared" si="0"/>
        <v>-100</v>
      </c>
      <c r="H35" s="27" t="s">
        <v>559</v>
      </c>
      <c r="I35" s="57"/>
      <c r="J35" s="21"/>
    </row>
    <row r="36" spans="1:10" ht="25.5">
      <c r="A36" s="21"/>
      <c r="B36" s="39" t="s">
        <v>217</v>
      </c>
      <c r="C36" s="229">
        <v>1</v>
      </c>
      <c r="D36" s="230">
        <f>SUM(-34*C36)</f>
        <v>-34</v>
      </c>
      <c r="F36" s="237">
        <v>0</v>
      </c>
      <c r="G36" s="253">
        <f t="shared" si="0"/>
        <v>-34</v>
      </c>
      <c r="H36" s="62" t="s">
        <v>560</v>
      </c>
      <c r="I36" s="56" t="s">
        <v>253</v>
      </c>
      <c r="J36" s="21"/>
    </row>
    <row r="37" spans="1:14" ht="12.75">
      <c r="A37" s="21"/>
      <c r="B37" s="20" t="s">
        <v>173</v>
      </c>
      <c r="D37" s="32">
        <v>0</v>
      </c>
      <c r="G37" s="35">
        <f t="shared" si="0"/>
        <v>0</v>
      </c>
      <c r="I37" s="35"/>
      <c r="J37" s="21"/>
      <c r="L37" s="49"/>
      <c r="M37" s="49"/>
      <c r="N37" s="49"/>
    </row>
    <row r="38" spans="1:14" ht="12.75">
      <c r="A38" s="21"/>
      <c r="B38" s="20" t="s">
        <v>202</v>
      </c>
      <c r="G38" s="35"/>
      <c r="I38" s="35"/>
      <c r="J38" s="21"/>
      <c r="L38" s="49"/>
      <c r="M38" s="49"/>
      <c r="N38" s="49"/>
    </row>
    <row r="39" spans="1:10" ht="12.75">
      <c r="A39" s="21"/>
      <c r="B39" s="20" t="s">
        <v>329</v>
      </c>
      <c r="D39" s="32">
        <v>0</v>
      </c>
      <c r="G39" s="35">
        <f>SUM(D39-F39)</f>
        <v>0</v>
      </c>
      <c r="H39" s="60" t="s">
        <v>323</v>
      </c>
      <c r="I39" s="35"/>
      <c r="J39" s="21"/>
    </row>
    <row r="40" spans="1:10" ht="12.75">
      <c r="A40" s="21"/>
      <c r="B40" s="24" t="s">
        <v>249</v>
      </c>
      <c r="D40" s="32">
        <v>0</v>
      </c>
      <c r="G40" s="35">
        <f>SUM(D40-F40)</f>
        <v>0</v>
      </c>
      <c r="H40" s="60" t="s">
        <v>265</v>
      </c>
      <c r="I40" s="35"/>
      <c r="J40" s="21"/>
    </row>
    <row r="41" spans="1:10" ht="12.75">
      <c r="A41" s="21"/>
      <c r="B41" s="24" t="s">
        <v>250</v>
      </c>
      <c r="D41" s="32">
        <v>0</v>
      </c>
      <c r="G41" s="35">
        <f>SUM(D41-F41)</f>
        <v>0</v>
      </c>
      <c r="H41" s="60" t="s">
        <v>266</v>
      </c>
      <c r="I41" s="35"/>
      <c r="J41" s="21"/>
    </row>
    <row r="42" spans="1:10" ht="38.25">
      <c r="A42" s="21"/>
      <c r="B42" s="49" t="s">
        <v>168</v>
      </c>
      <c r="C42" s="31">
        <v>170</v>
      </c>
      <c r="D42" s="47">
        <v>-593.21</v>
      </c>
      <c r="F42" s="38">
        <f>SUM(-400-442.19)</f>
        <v>-842.19</v>
      </c>
      <c r="G42" s="254">
        <f>SUM(D42-F42)</f>
        <v>248.98000000000002</v>
      </c>
      <c r="H42" s="55" t="s">
        <v>267</v>
      </c>
      <c r="I42" s="68" t="s">
        <v>343</v>
      </c>
      <c r="J42" s="21"/>
    </row>
    <row r="43" spans="1:10" ht="12.75">
      <c r="A43" s="21"/>
      <c r="B43" s="49" t="s">
        <v>200</v>
      </c>
      <c r="C43" s="31">
        <v>250</v>
      </c>
      <c r="D43" s="47">
        <v>-248.98</v>
      </c>
      <c r="G43" s="254">
        <f t="shared" si="0"/>
        <v>-248.98</v>
      </c>
      <c r="H43" s="27" t="s">
        <v>610</v>
      </c>
      <c r="I43" s="57" t="s">
        <v>344</v>
      </c>
      <c r="J43" s="21"/>
    </row>
    <row r="44" spans="1:10" ht="12.75">
      <c r="A44" s="21"/>
      <c r="B44" s="49" t="s">
        <v>201</v>
      </c>
      <c r="D44" s="32">
        <v>0</v>
      </c>
      <c r="G44" s="35">
        <f t="shared" si="0"/>
        <v>0</v>
      </c>
      <c r="H44" s="55" t="s">
        <v>238</v>
      </c>
      <c r="I44" s="35"/>
      <c r="J44" s="21"/>
    </row>
    <row r="45" spans="1:10" ht="12.75">
      <c r="A45" s="21"/>
      <c r="B45" s="49" t="s">
        <v>240</v>
      </c>
      <c r="D45" s="32">
        <v>0</v>
      </c>
      <c r="G45" s="35">
        <f t="shared" si="0"/>
        <v>0</v>
      </c>
      <c r="H45" s="27" t="s">
        <v>241</v>
      </c>
      <c r="I45" s="35"/>
      <c r="J45" s="21"/>
    </row>
    <row r="46" spans="1:10" ht="12.75">
      <c r="A46" s="21"/>
      <c r="B46" s="49" t="s">
        <v>227</v>
      </c>
      <c r="D46" s="32">
        <v>0</v>
      </c>
      <c r="G46" s="35">
        <f t="shared" si="0"/>
        <v>0</v>
      </c>
      <c r="H46" s="27" t="s">
        <v>239</v>
      </c>
      <c r="I46" s="35"/>
      <c r="J46" s="21"/>
    </row>
    <row r="47" spans="1:10" ht="12.75">
      <c r="A47" s="21"/>
      <c r="B47" s="49" t="s">
        <v>226</v>
      </c>
      <c r="D47" s="32">
        <v>0</v>
      </c>
      <c r="G47" s="35">
        <f t="shared" si="0"/>
        <v>0</v>
      </c>
      <c r="H47" s="27" t="s">
        <v>239</v>
      </c>
      <c r="I47" s="35"/>
      <c r="J47" s="21"/>
    </row>
    <row r="48" spans="1:10" ht="12.75">
      <c r="A48" s="21"/>
      <c r="B48" s="20" t="s">
        <v>174</v>
      </c>
      <c r="G48" s="35"/>
      <c r="H48" s="27" t="s">
        <v>404</v>
      </c>
      <c r="I48" s="57" t="s">
        <v>327</v>
      </c>
      <c r="J48" s="21"/>
    </row>
    <row r="49" spans="1:10" ht="12.75">
      <c r="A49" s="21"/>
      <c r="B49" s="24" t="s">
        <v>197</v>
      </c>
      <c r="C49" s="31"/>
      <c r="D49" s="31">
        <f>SUM(-4*65)</f>
        <v>-260</v>
      </c>
      <c r="G49" s="35">
        <f t="shared" si="0"/>
        <v>-260</v>
      </c>
      <c r="H49" s="37" t="s">
        <v>401</v>
      </c>
      <c r="I49" s="57" t="s">
        <v>327</v>
      </c>
      <c r="J49" s="21"/>
    </row>
    <row r="50" spans="1:10" ht="12.75">
      <c r="A50" s="21"/>
      <c r="B50" s="24" t="s">
        <v>198</v>
      </c>
      <c r="C50" s="31">
        <f>SUM(C5+C7+C8)</f>
        <v>192</v>
      </c>
      <c r="D50" s="31">
        <f>SUM(-C50*0.75-50)</f>
        <v>-194</v>
      </c>
      <c r="G50" s="35">
        <f t="shared" si="0"/>
        <v>-194</v>
      </c>
      <c r="H50" s="37" t="s">
        <v>400</v>
      </c>
      <c r="I50" s="57" t="s">
        <v>327</v>
      </c>
      <c r="J50" s="21"/>
    </row>
    <row r="51" spans="1:10" ht="12.75">
      <c r="A51" s="21"/>
      <c r="B51" s="24" t="s">
        <v>199</v>
      </c>
      <c r="C51" s="31">
        <f>SUM(C5+C7+C8)</f>
        <v>192</v>
      </c>
      <c r="D51" s="31">
        <f>SUM(-C51*1.55)</f>
        <v>-297.6</v>
      </c>
      <c r="G51" s="35">
        <f t="shared" si="0"/>
        <v>-297.6</v>
      </c>
      <c r="H51" s="37" t="s">
        <v>399</v>
      </c>
      <c r="I51" s="57" t="s">
        <v>327</v>
      </c>
      <c r="J51" s="21"/>
    </row>
    <row r="52" spans="1:10" ht="12.75">
      <c r="A52" s="21"/>
      <c r="B52" s="51" t="s">
        <v>305</v>
      </c>
      <c r="C52" s="47"/>
      <c r="D52" s="47">
        <v>-875</v>
      </c>
      <c r="E52" s="47"/>
      <c r="F52" s="38">
        <v>-177.37</v>
      </c>
      <c r="G52" s="35">
        <f t="shared" si="0"/>
        <v>-697.63</v>
      </c>
      <c r="H52" s="37" t="s">
        <v>402</v>
      </c>
      <c r="I52" s="57" t="s">
        <v>330</v>
      </c>
      <c r="J52" s="21"/>
    </row>
    <row r="53" spans="1:10" ht="12.75">
      <c r="A53" s="21"/>
      <c r="B53" s="51" t="s">
        <v>220</v>
      </c>
      <c r="C53" s="47"/>
      <c r="D53" s="47">
        <v>-250</v>
      </c>
      <c r="E53" s="47"/>
      <c r="F53" s="37"/>
      <c r="G53" s="35">
        <f t="shared" si="0"/>
        <v>-250</v>
      </c>
      <c r="H53" s="37" t="s">
        <v>403</v>
      </c>
      <c r="I53" s="57"/>
      <c r="J53" s="21"/>
    </row>
    <row r="54" spans="1:10" ht="13.5" thickBot="1">
      <c r="A54" s="21"/>
      <c r="B54" s="20" t="s">
        <v>164</v>
      </c>
      <c r="C54" s="35"/>
      <c r="D54" s="40">
        <f>SUM(D11:D53)</f>
        <v>-12521.99</v>
      </c>
      <c r="E54" s="40"/>
      <c r="F54" s="234">
        <f>SUM(F11:F53)</f>
        <v>-10275.21</v>
      </c>
      <c r="G54" s="40">
        <f>SUM(G11:G53)</f>
        <v>-319.78000000000065</v>
      </c>
      <c r="I54" s="35"/>
      <c r="J54" s="21"/>
    </row>
    <row r="55" spans="1:10" ht="14.25" thickBot="1" thickTop="1">
      <c r="A55" s="21"/>
      <c r="B55" s="24" t="s">
        <v>165</v>
      </c>
      <c r="D55" s="41">
        <f>SUM(D10+D54)</f>
        <v>1563.0100000000002</v>
      </c>
      <c r="E55" s="41"/>
      <c r="F55" s="235">
        <f>SUM(F10+F54)</f>
        <v>3809.790000000001</v>
      </c>
      <c r="G55" s="41">
        <f>SUM(G10+G54)</f>
        <v>-319.78000000000065</v>
      </c>
      <c r="H55" s="67" t="s">
        <v>328</v>
      </c>
      <c r="I55" s="50"/>
      <c r="J55" s="21"/>
    </row>
    <row r="56" spans="1:10" ht="13.5" thickTop="1">
      <c r="A56" s="21"/>
      <c r="J56" s="21"/>
    </row>
    <row r="57" spans="1:10" ht="6" customHeight="1">
      <c r="A57" s="42"/>
      <c r="B57" s="43"/>
      <c r="C57" s="44"/>
      <c r="D57" s="44"/>
      <c r="E57" s="44"/>
      <c r="F57" s="42"/>
      <c r="G57" s="44"/>
      <c r="H57" s="42"/>
      <c r="I57" s="44"/>
      <c r="J57" s="42"/>
    </row>
    <row r="59" spans="2:4" ht="12.75">
      <c r="B59" s="20" t="s">
        <v>558</v>
      </c>
      <c r="C59" s="20"/>
      <c r="D59" s="20"/>
    </row>
    <row r="60" spans="2:4" ht="12.75">
      <c r="B60" s="24" t="s">
        <v>354</v>
      </c>
      <c r="C60" s="71">
        <f>SUM(C5)</f>
        <v>192</v>
      </c>
      <c r="D60" s="20"/>
    </row>
    <row r="61" spans="2:4" ht="12.75">
      <c r="B61" s="24" t="s">
        <v>379</v>
      </c>
      <c r="C61" s="71">
        <v>-1</v>
      </c>
      <c r="D61" s="20"/>
    </row>
    <row r="62" spans="2:4" ht="12.75">
      <c r="B62" s="24" t="s">
        <v>355</v>
      </c>
      <c r="C62" s="71">
        <f>SUM(C31)</f>
        <v>6</v>
      </c>
      <c r="D62" s="20"/>
    </row>
    <row r="63" spans="2:5" ht="12.75">
      <c r="B63" s="24" t="s">
        <v>380</v>
      </c>
      <c r="C63" s="73">
        <v>2</v>
      </c>
      <c r="D63" s="20"/>
      <c r="E63" s="27" t="str">
        <f>(H36)</f>
        <v>14 est- 2-Anderson, 2-Archer, 2-Blosdorf, 2-Elliot, 2-Etheridge, 0-Gilbreath, 2-McGarr, 2-Phillips. 
Separately accounted for 2-Wilhites in ticket sales (RED CONFIRMED)</v>
      </c>
    </row>
    <row r="64" spans="2:4" ht="12.75">
      <c r="B64" s="20" t="s">
        <v>356</v>
      </c>
      <c r="C64" s="71">
        <f>SUM(C60:C63)</f>
        <v>199</v>
      </c>
      <c r="D64" s="20"/>
    </row>
    <row r="65" spans="2:4" ht="12.75">
      <c r="B65" s="24" t="s">
        <v>357</v>
      </c>
      <c r="C65" s="77">
        <f>SUM(C7)</f>
        <v>0</v>
      </c>
      <c r="D65" s="20"/>
    </row>
    <row r="66" spans="2:4" ht="13.5" thickBot="1">
      <c r="B66" s="20" t="s">
        <v>358</v>
      </c>
      <c r="C66" s="72">
        <f>SUM(C64:C65)</f>
        <v>199</v>
      </c>
      <c r="D66" s="20"/>
    </row>
    <row r="67" spans="2:4" ht="13.5" thickTop="1">
      <c r="B67" s="20"/>
      <c r="C67" s="74"/>
      <c r="D67" s="20"/>
    </row>
    <row r="68" spans="2:4" ht="12.75">
      <c r="B68" s="20" t="s">
        <v>360</v>
      </c>
      <c r="C68" s="75">
        <f>SUM(D99)</f>
        <v>22</v>
      </c>
      <c r="D68" s="20"/>
    </row>
    <row r="69" spans="2:4" ht="13.5" thickBot="1">
      <c r="B69" s="20" t="s">
        <v>359</v>
      </c>
      <c r="C69" s="72">
        <f>SUM(C66:C68)</f>
        <v>221</v>
      </c>
      <c r="D69" s="20"/>
    </row>
    <row r="70" spans="2:4" ht="13.5" thickTop="1">
      <c r="B70" s="20"/>
      <c r="C70" s="71"/>
      <c r="D70" s="20"/>
    </row>
    <row r="71" spans="2:4" ht="12.75">
      <c r="B71" s="20"/>
      <c r="C71" s="20"/>
      <c r="D71" s="20"/>
    </row>
    <row r="72" spans="2:4" ht="12.75">
      <c r="B72" s="66"/>
      <c r="C72" s="66" t="s">
        <v>233</v>
      </c>
      <c r="D72" s="66" t="s">
        <v>361</v>
      </c>
    </row>
    <row r="73" spans="2:4" ht="12.75">
      <c r="B73" s="66" t="s">
        <v>9</v>
      </c>
      <c r="C73" s="66" t="s">
        <v>232</v>
      </c>
      <c r="D73" s="66" t="s">
        <v>232</v>
      </c>
    </row>
    <row r="74" spans="2:4" ht="12.75">
      <c r="B74" s="24" t="s">
        <v>308</v>
      </c>
      <c r="C74" s="24"/>
      <c r="D74" s="49">
        <v>2</v>
      </c>
    </row>
    <row r="75" spans="2:4" ht="12.75">
      <c r="B75" s="24" t="s">
        <v>307</v>
      </c>
      <c r="C75" s="24"/>
      <c r="D75" s="24">
        <v>1</v>
      </c>
    </row>
    <row r="76" spans="2:4" ht="12.75">
      <c r="B76" s="24" t="s">
        <v>257</v>
      </c>
      <c r="C76" s="24"/>
      <c r="D76" s="24">
        <v>1</v>
      </c>
    </row>
    <row r="77" spans="2:4" ht="12.75">
      <c r="B77" s="24" t="s">
        <v>309</v>
      </c>
      <c r="C77" s="24"/>
      <c r="D77" s="24">
        <v>1</v>
      </c>
    </row>
    <row r="78" spans="2:5" ht="12.75">
      <c r="B78" s="24" t="s">
        <v>459</v>
      </c>
      <c r="C78" s="24"/>
      <c r="D78" s="24">
        <v>0</v>
      </c>
      <c r="E78" s="32" t="s">
        <v>499</v>
      </c>
    </row>
    <row r="79" spans="2:4" ht="12.75">
      <c r="B79" s="24" t="s">
        <v>393</v>
      </c>
      <c r="C79" s="24"/>
      <c r="D79" s="24">
        <v>1</v>
      </c>
    </row>
    <row r="80" spans="2:4" ht="12.75">
      <c r="B80" s="49" t="s">
        <v>394</v>
      </c>
      <c r="C80" s="24"/>
      <c r="D80" s="24">
        <v>1</v>
      </c>
    </row>
    <row r="81" spans="2:5" ht="12.75">
      <c r="B81" s="78" t="s">
        <v>310</v>
      </c>
      <c r="C81" s="78"/>
      <c r="D81" s="78">
        <v>0</v>
      </c>
      <c r="E81" s="32" t="s">
        <v>377</v>
      </c>
    </row>
    <row r="82" spans="2:5" ht="12.75">
      <c r="B82" s="49" t="s">
        <v>395</v>
      </c>
      <c r="C82" s="49"/>
      <c r="D82" s="227">
        <v>1</v>
      </c>
      <c r="E82" s="32" t="s">
        <v>557</v>
      </c>
    </row>
    <row r="83" spans="2:4" ht="12.75">
      <c r="B83" s="24" t="s">
        <v>311</v>
      </c>
      <c r="D83" s="227">
        <v>1</v>
      </c>
    </row>
    <row r="84" spans="2:5" ht="12.75">
      <c r="B84" s="24" t="s">
        <v>234</v>
      </c>
      <c r="C84" s="24"/>
      <c r="D84" s="24"/>
      <c r="E84" s="32" t="s">
        <v>556</v>
      </c>
    </row>
    <row r="85" spans="2:4" ht="12.75">
      <c r="B85" s="24" t="s">
        <v>396</v>
      </c>
      <c r="C85" s="24"/>
      <c r="D85" s="24">
        <v>1</v>
      </c>
    </row>
    <row r="86" spans="2:5" ht="12.75">
      <c r="B86" s="78" t="s">
        <v>312</v>
      </c>
      <c r="C86" s="78"/>
      <c r="D86" s="78">
        <v>0</v>
      </c>
      <c r="E86" s="32" t="s">
        <v>458</v>
      </c>
    </row>
    <row r="87" spans="2:4" ht="12.75">
      <c r="B87" s="24" t="s">
        <v>313</v>
      </c>
      <c r="C87" s="24"/>
      <c r="D87" s="24">
        <v>1</v>
      </c>
    </row>
    <row r="88" spans="2:4" ht="12.75">
      <c r="B88" s="54" t="s">
        <v>235</v>
      </c>
      <c r="C88" s="24"/>
      <c r="D88" s="24">
        <v>1</v>
      </c>
    </row>
    <row r="89" spans="2:4" ht="12.75">
      <c r="B89" s="24" t="s">
        <v>236</v>
      </c>
      <c r="C89" s="24"/>
      <c r="D89" s="24">
        <v>2</v>
      </c>
    </row>
    <row r="90" spans="2:4" ht="12.75">
      <c r="B90" s="24" t="s">
        <v>397</v>
      </c>
      <c r="C90" s="24"/>
      <c r="D90" s="24">
        <v>1</v>
      </c>
    </row>
    <row r="91" spans="2:4" ht="12.75">
      <c r="B91" s="24" t="s">
        <v>306</v>
      </c>
      <c r="D91" s="227">
        <v>1</v>
      </c>
    </row>
    <row r="92" spans="2:4" ht="12.75">
      <c r="B92" s="24" t="s">
        <v>398</v>
      </c>
      <c r="D92" s="190">
        <v>1</v>
      </c>
    </row>
    <row r="93" spans="2:5" ht="12.75">
      <c r="B93" s="78" t="s">
        <v>314</v>
      </c>
      <c r="C93" s="78"/>
      <c r="D93" s="78">
        <v>0</v>
      </c>
      <c r="E93" s="32" t="s">
        <v>367</v>
      </c>
    </row>
    <row r="94" spans="2:4" ht="12.75">
      <c r="B94" s="24" t="s">
        <v>315</v>
      </c>
      <c r="C94" s="24"/>
      <c r="D94" s="24">
        <v>1</v>
      </c>
    </row>
    <row r="95" spans="2:4" ht="12.75">
      <c r="B95" s="24" t="s">
        <v>497</v>
      </c>
      <c r="D95" s="227">
        <v>1</v>
      </c>
    </row>
    <row r="96" spans="2:4" ht="12.75">
      <c r="B96" s="24" t="s">
        <v>317</v>
      </c>
      <c r="C96" s="24"/>
      <c r="D96" s="24">
        <v>1</v>
      </c>
    </row>
    <row r="97" spans="2:4" ht="12.75">
      <c r="B97" s="24" t="s">
        <v>318</v>
      </c>
      <c r="C97" s="24"/>
      <c r="D97" s="24">
        <v>1</v>
      </c>
    </row>
    <row r="98" spans="2:5" ht="12.75">
      <c r="B98" s="24" t="s">
        <v>319</v>
      </c>
      <c r="D98" s="227">
        <v>1</v>
      </c>
      <c r="E98" s="32" t="s">
        <v>557</v>
      </c>
    </row>
    <row r="99" spans="2:4" ht="13.5" thickBot="1">
      <c r="B99" s="66" t="s">
        <v>322</v>
      </c>
      <c r="C99" s="70">
        <f>SUM(C74:C98)</f>
        <v>0</v>
      </c>
      <c r="D99" s="76">
        <f>SUM(D74:D98)</f>
        <v>22</v>
      </c>
    </row>
    <row r="100" spans="2:3" ht="13.5" thickTop="1">
      <c r="B100" s="69" t="s">
        <v>347</v>
      </c>
      <c r="C100" s="31"/>
    </row>
  </sheetData>
  <sheetProtection selectLockedCells="1"/>
  <printOptions gridLines="1"/>
  <pageMargins left="0.25" right="0.25" top="0.41" bottom="0.25" header="0.26" footer="0.37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workbookViewId="0" topLeftCell="B66">
      <selection activeCell="H57" sqref="H57"/>
    </sheetView>
  </sheetViews>
  <sheetFormatPr defaultColWidth="9.140625" defaultRowHeight="12.75"/>
  <cols>
    <col min="1" max="1" width="11.421875" style="1" customWidth="1"/>
    <col min="2" max="4" width="9.140625" style="14" customWidth="1"/>
    <col min="5" max="6" width="9.140625" style="210" customWidth="1"/>
    <col min="7" max="7" width="9.140625" style="3" customWidth="1"/>
    <col min="8" max="8" width="108.7109375" style="1" customWidth="1"/>
    <col min="9" max="16384" width="9.140625" style="1" customWidth="1"/>
  </cols>
  <sheetData>
    <row r="1" spans="1:25" ht="13.5" thickBot="1">
      <c r="A1" s="58" t="s">
        <v>280</v>
      </c>
      <c r="B1" s="18"/>
      <c r="C1" s="18"/>
      <c r="D1" s="18"/>
      <c r="E1" s="18"/>
      <c r="F1" s="15"/>
      <c r="G1" s="15"/>
      <c r="H1" s="7"/>
      <c r="I1" s="1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6.25" customHeight="1">
      <c r="A2" s="5" t="s">
        <v>8</v>
      </c>
      <c r="B2" s="19" t="s">
        <v>2</v>
      </c>
      <c r="C2" s="19" t="s">
        <v>6</v>
      </c>
      <c r="D2" s="240" t="s">
        <v>611</v>
      </c>
      <c r="E2" s="240" t="s">
        <v>612</v>
      </c>
      <c r="F2" s="240" t="s">
        <v>613</v>
      </c>
      <c r="G2" s="16" t="s">
        <v>7</v>
      </c>
      <c r="H2" s="8" t="s">
        <v>128</v>
      </c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0" ht="12.75">
      <c r="A3" s="13" t="s">
        <v>5</v>
      </c>
      <c r="B3" s="14">
        <f>SUM(C3)</f>
        <v>-25</v>
      </c>
      <c r="C3" s="236">
        <v>-25</v>
      </c>
      <c r="D3" s="210"/>
      <c r="E3" s="236">
        <v>-25</v>
      </c>
      <c r="G3" s="3">
        <v>39217</v>
      </c>
      <c r="H3" s="9" t="s">
        <v>550</v>
      </c>
      <c r="I3" s="12"/>
      <c r="T3" s="2"/>
    </row>
    <row r="4" spans="1:20" ht="12.75">
      <c r="A4" s="1" t="s">
        <v>3</v>
      </c>
      <c r="B4" s="14">
        <f aca="true" t="shared" si="0" ref="B4:B80">SUM(B3+C4)</f>
        <v>975</v>
      </c>
      <c r="C4" s="195">
        <v>1000</v>
      </c>
      <c r="D4" s="195">
        <v>1000</v>
      </c>
      <c r="G4" s="3">
        <v>39218</v>
      </c>
      <c r="H4" s="9" t="s">
        <v>551</v>
      </c>
      <c r="I4" s="12"/>
      <c r="T4" s="2"/>
    </row>
    <row r="5" spans="1:20" ht="12.75">
      <c r="A5" s="1" t="s">
        <v>4</v>
      </c>
      <c r="B5" s="14">
        <f t="shared" si="0"/>
        <v>1095</v>
      </c>
      <c r="C5" s="195">
        <v>120</v>
      </c>
      <c r="D5" s="195">
        <v>120</v>
      </c>
      <c r="G5" s="3">
        <v>39234</v>
      </c>
      <c r="H5" s="9" t="s">
        <v>131</v>
      </c>
      <c r="I5" s="12"/>
      <c r="T5" s="2"/>
    </row>
    <row r="6" spans="1:20" ht="12.75">
      <c r="A6" s="1" t="s">
        <v>4</v>
      </c>
      <c r="B6" s="14">
        <f t="shared" si="0"/>
        <v>1155</v>
      </c>
      <c r="C6" s="195">
        <v>60</v>
      </c>
      <c r="D6" s="195">
        <v>60</v>
      </c>
      <c r="G6" s="3">
        <v>39237</v>
      </c>
      <c r="H6" s="9" t="s">
        <v>132</v>
      </c>
      <c r="I6" s="12"/>
      <c r="T6" s="2"/>
    </row>
    <row r="7" spans="1:20" ht="12.75">
      <c r="A7" s="1" t="s">
        <v>4</v>
      </c>
      <c r="B7" s="14">
        <f t="shared" si="0"/>
        <v>1395</v>
      </c>
      <c r="C7" s="195">
        <v>240</v>
      </c>
      <c r="D7" s="195">
        <v>240</v>
      </c>
      <c r="G7" s="3">
        <v>39238</v>
      </c>
      <c r="H7" s="9" t="s">
        <v>133</v>
      </c>
      <c r="I7" s="12"/>
      <c r="T7" s="2"/>
    </row>
    <row r="8" spans="1:20" ht="12.75">
      <c r="A8" s="1" t="s">
        <v>129</v>
      </c>
      <c r="B8" s="14">
        <f t="shared" si="0"/>
        <v>1363.18</v>
      </c>
      <c r="C8" s="236">
        <v>-31.82</v>
      </c>
      <c r="D8" s="210"/>
      <c r="E8" s="236">
        <v>-31.82</v>
      </c>
      <c r="G8" s="3">
        <v>39239</v>
      </c>
      <c r="H8" s="9" t="s">
        <v>552</v>
      </c>
      <c r="I8" s="12"/>
      <c r="T8" s="2"/>
    </row>
    <row r="9" spans="1:20" ht="12.75">
      <c r="A9" s="1" t="s">
        <v>4</v>
      </c>
      <c r="B9" s="196">
        <f t="shared" si="0"/>
        <v>1943.18</v>
      </c>
      <c r="C9" s="198">
        <v>580</v>
      </c>
      <c r="D9" s="198">
        <v>580</v>
      </c>
      <c r="E9" s="239"/>
      <c r="F9" s="239"/>
      <c r="G9" s="197">
        <v>39241</v>
      </c>
      <c r="H9" s="9" t="s">
        <v>134</v>
      </c>
      <c r="I9" s="12"/>
      <c r="T9" s="2"/>
    </row>
    <row r="10" spans="1:20" ht="12.75">
      <c r="A10" s="1" t="s">
        <v>4</v>
      </c>
      <c r="B10" s="14">
        <f t="shared" si="0"/>
        <v>2363.1800000000003</v>
      </c>
      <c r="C10" s="195">
        <v>420</v>
      </c>
      <c r="D10" s="195">
        <v>420</v>
      </c>
      <c r="G10" s="3">
        <v>39247</v>
      </c>
      <c r="H10" s="9" t="s">
        <v>135</v>
      </c>
      <c r="I10" s="12"/>
      <c r="T10" s="2"/>
    </row>
    <row r="11" spans="1:20" ht="12.75">
      <c r="A11" s="1" t="s">
        <v>4</v>
      </c>
      <c r="B11" s="14">
        <f t="shared" si="0"/>
        <v>3563.1800000000003</v>
      </c>
      <c r="C11" s="195">
        <v>1200</v>
      </c>
      <c r="D11" s="195">
        <v>1200</v>
      </c>
      <c r="G11" s="3">
        <v>39255</v>
      </c>
      <c r="H11" s="9" t="s">
        <v>136</v>
      </c>
      <c r="I11" s="12"/>
      <c r="T11" s="2"/>
    </row>
    <row r="12" spans="1:20" ht="12.75">
      <c r="A12" s="1" t="s">
        <v>137</v>
      </c>
      <c r="B12" s="14">
        <f t="shared" si="0"/>
        <v>2813.1800000000003</v>
      </c>
      <c r="C12" s="236">
        <v>-750</v>
      </c>
      <c r="D12" s="210"/>
      <c r="E12" s="236">
        <v>-750</v>
      </c>
      <c r="G12" s="3">
        <v>39255</v>
      </c>
      <c r="H12" s="202" t="s">
        <v>508</v>
      </c>
      <c r="I12" s="12"/>
      <c r="T12" s="2"/>
    </row>
    <row r="13" spans="1:20" ht="12.75">
      <c r="A13" s="1" t="s">
        <v>4</v>
      </c>
      <c r="B13" s="14">
        <f t="shared" si="0"/>
        <v>3053.1800000000003</v>
      </c>
      <c r="C13" s="195">
        <v>240</v>
      </c>
      <c r="D13" s="195">
        <v>240</v>
      </c>
      <c r="G13" s="3">
        <v>39259</v>
      </c>
      <c r="H13" s="9" t="s">
        <v>144</v>
      </c>
      <c r="I13" s="12"/>
      <c r="T13" s="2"/>
    </row>
    <row r="14" spans="1:9" ht="12.75">
      <c r="A14" s="1" t="s">
        <v>4</v>
      </c>
      <c r="B14" s="14">
        <f t="shared" si="0"/>
        <v>3713.1800000000003</v>
      </c>
      <c r="C14" s="195">
        <v>660</v>
      </c>
      <c r="D14" s="195">
        <v>660</v>
      </c>
      <c r="G14" s="3">
        <v>39260</v>
      </c>
      <c r="H14" s="9" t="s">
        <v>145</v>
      </c>
      <c r="I14" s="12"/>
    </row>
    <row r="15" spans="1:9" ht="12.75">
      <c r="A15" s="1" t="s">
        <v>4</v>
      </c>
      <c r="B15" s="14">
        <f t="shared" si="0"/>
        <v>4433.18</v>
      </c>
      <c r="C15" s="195">
        <v>720</v>
      </c>
      <c r="D15" s="195">
        <v>720</v>
      </c>
      <c r="G15" s="3">
        <v>39261</v>
      </c>
      <c r="H15" s="9" t="s">
        <v>147</v>
      </c>
      <c r="I15" s="12"/>
    </row>
    <row r="16" spans="1:9" ht="12.75">
      <c r="A16" s="1" t="s">
        <v>4</v>
      </c>
      <c r="B16" s="14">
        <f t="shared" si="0"/>
        <v>5103.18</v>
      </c>
      <c r="C16" s="195">
        <v>670</v>
      </c>
      <c r="D16" s="195">
        <v>670</v>
      </c>
      <c r="G16" s="3">
        <v>39262</v>
      </c>
      <c r="H16" s="9" t="s">
        <v>156</v>
      </c>
      <c r="I16" s="12"/>
    </row>
    <row r="17" spans="1:9" ht="12.75">
      <c r="A17" s="1" t="s">
        <v>154</v>
      </c>
      <c r="B17" s="14">
        <f t="shared" si="0"/>
        <v>5463.18</v>
      </c>
      <c r="C17" s="195">
        <v>360</v>
      </c>
      <c r="D17" s="195">
        <v>360</v>
      </c>
      <c r="G17" s="3">
        <v>39263</v>
      </c>
      <c r="H17" s="9" t="s">
        <v>509</v>
      </c>
      <c r="I17" s="12"/>
    </row>
    <row r="18" spans="1:9" ht="12.75">
      <c r="A18" s="1" t="s">
        <v>4</v>
      </c>
      <c r="B18" s="200">
        <f t="shared" si="0"/>
        <v>5703.18</v>
      </c>
      <c r="C18" s="203">
        <v>240</v>
      </c>
      <c r="D18" s="203">
        <v>240</v>
      </c>
      <c r="E18" s="204"/>
      <c r="F18" s="204"/>
      <c r="G18" s="212">
        <v>39268</v>
      </c>
      <c r="H18" s="9" t="s">
        <v>188</v>
      </c>
      <c r="I18" s="12"/>
    </row>
    <row r="19" spans="1:9" ht="13.5" thickBot="1">
      <c r="A19" s="206"/>
      <c r="B19" s="205">
        <f t="shared" si="0"/>
        <v>5703.18</v>
      </c>
      <c r="C19" s="205"/>
      <c r="D19" s="205"/>
      <c r="E19" s="205"/>
      <c r="F19" s="205"/>
      <c r="G19" s="207"/>
      <c r="H19" s="216" t="s">
        <v>532</v>
      </c>
      <c r="I19" s="12"/>
    </row>
    <row r="20" spans="1:9" ht="25.5">
      <c r="A20" s="1" t="s">
        <v>4</v>
      </c>
      <c r="B20" s="200">
        <f t="shared" si="0"/>
        <v>6493.18</v>
      </c>
      <c r="C20" s="195">
        <v>790</v>
      </c>
      <c r="D20" s="195">
        <v>790</v>
      </c>
      <c r="G20" s="3">
        <v>39272</v>
      </c>
      <c r="H20" s="199" t="s">
        <v>510</v>
      </c>
      <c r="I20" s="12"/>
    </row>
    <row r="21" spans="1:9" ht="26.25" customHeight="1">
      <c r="A21" s="1" t="s">
        <v>4</v>
      </c>
      <c r="B21" s="200">
        <f t="shared" si="0"/>
        <v>7643.18</v>
      </c>
      <c r="C21" s="203">
        <v>1150</v>
      </c>
      <c r="D21" s="203">
        <v>1150</v>
      </c>
      <c r="E21" s="204"/>
      <c r="F21" s="204"/>
      <c r="G21" s="212">
        <v>39288</v>
      </c>
      <c r="H21" s="199" t="s">
        <v>511</v>
      </c>
      <c r="I21" s="12"/>
    </row>
    <row r="22" spans="2:9" ht="26.25" customHeight="1">
      <c r="B22" s="204">
        <f t="shared" si="0"/>
        <v>7465.81</v>
      </c>
      <c r="C22" s="236">
        <v>-177.37</v>
      </c>
      <c r="D22" s="210"/>
      <c r="E22" s="236">
        <v>-177.37</v>
      </c>
      <c r="G22" s="3">
        <v>39289</v>
      </c>
      <c r="H22" s="1" t="s">
        <v>549</v>
      </c>
      <c r="I22" s="12"/>
    </row>
    <row r="23" spans="1:8" ht="13.5" thickBot="1">
      <c r="A23" s="206" t="s">
        <v>4</v>
      </c>
      <c r="B23" s="205">
        <f t="shared" si="0"/>
        <v>7465.81</v>
      </c>
      <c r="C23" s="205"/>
      <c r="D23" s="205"/>
      <c r="E23" s="205"/>
      <c r="F23" s="205"/>
      <c r="G23" s="207"/>
      <c r="H23" s="216" t="s">
        <v>514</v>
      </c>
    </row>
    <row r="24" spans="1:8" ht="12.75">
      <c r="A24" s="1" t="s">
        <v>4</v>
      </c>
      <c r="B24" s="200">
        <f t="shared" si="0"/>
        <v>7935.81</v>
      </c>
      <c r="C24" s="195">
        <v>470</v>
      </c>
      <c r="D24" s="195">
        <v>470</v>
      </c>
      <c r="G24" s="3">
        <v>39304</v>
      </c>
      <c r="H24" s="17" t="s">
        <v>526</v>
      </c>
    </row>
    <row r="25" spans="1:8" ht="12.75">
      <c r="A25" s="1" t="s">
        <v>432</v>
      </c>
      <c r="B25" s="200">
        <f t="shared" si="0"/>
        <v>6435.81</v>
      </c>
      <c r="C25" s="236">
        <v>-1500</v>
      </c>
      <c r="D25" s="210"/>
      <c r="E25" s="236">
        <v>-1500</v>
      </c>
      <c r="G25" s="3">
        <v>39309</v>
      </c>
      <c r="H25" s="12" t="s">
        <v>553</v>
      </c>
    </row>
    <row r="26" spans="1:8" ht="12.75">
      <c r="A26" s="1" t="s">
        <v>4</v>
      </c>
      <c r="B26" s="200">
        <f t="shared" si="0"/>
        <v>6435.81</v>
      </c>
      <c r="D26" s="210"/>
      <c r="G26" s="3">
        <v>39310</v>
      </c>
      <c r="H26" s="17" t="s">
        <v>528</v>
      </c>
    </row>
    <row r="27" spans="1:8" ht="12.75">
      <c r="A27" s="1" t="s">
        <v>4</v>
      </c>
      <c r="B27" s="200">
        <f t="shared" si="0"/>
        <v>7025.81</v>
      </c>
      <c r="C27" s="195">
        <v>590</v>
      </c>
      <c r="D27" s="195">
        <v>590</v>
      </c>
      <c r="G27" s="3">
        <v>39316</v>
      </c>
      <c r="H27" s="17" t="s">
        <v>529</v>
      </c>
    </row>
    <row r="28" spans="2:8" ht="12.75">
      <c r="B28" s="200">
        <f t="shared" si="0"/>
        <v>7037.71</v>
      </c>
      <c r="C28" s="244">
        <v>11.9</v>
      </c>
      <c r="D28" s="210"/>
      <c r="F28" s="244">
        <v>11.9</v>
      </c>
      <c r="H28" s="1" t="s">
        <v>555</v>
      </c>
    </row>
    <row r="29" spans="2:8" ht="12.75">
      <c r="B29" s="200">
        <f t="shared" si="0"/>
        <v>6637.71</v>
      </c>
      <c r="C29" s="236">
        <v>-400</v>
      </c>
      <c r="D29" s="210"/>
      <c r="E29" s="236">
        <v>-400</v>
      </c>
      <c r="G29" s="3">
        <v>39332</v>
      </c>
      <c r="H29" s="1" t="s">
        <v>554</v>
      </c>
    </row>
    <row r="30" spans="2:8" ht="12.75">
      <c r="B30" s="200">
        <f t="shared" si="0"/>
        <v>6629.62</v>
      </c>
      <c r="C30" s="236">
        <v>-8.09</v>
      </c>
      <c r="D30" s="210"/>
      <c r="E30" s="236">
        <v>-8.09</v>
      </c>
      <c r="G30" s="3">
        <v>39332</v>
      </c>
      <c r="H30" s="12" t="s">
        <v>519</v>
      </c>
    </row>
    <row r="31" spans="2:8" ht="12.75">
      <c r="B31" s="200">
        <f t="shared" si="0"/>
        <v>6579.32</v>
      </c>
      <c r="C31" s="236">
        <v>-50.3</v>
      </c>
      <c r="D31" s="210"/>
      <c r="E31" s="236">
        <v>-50.3</v>
      </c>
      <c r="G31" s="3">
        <v>39332</v>
      </c>
      <c r="H31" s="12" t="s">
        <v>520</v>
      </c>
    </row>
    <row r="32" spans="1:8" ht="13.5" thickBot="1">
      <c r="A32" s="209"/>
      <c r="B32" s="205">
        <f t="shared" si="0"/>
        <v>6579.32</v>
      </c>
      <c r="C32" s="205"/>
      <c r="D32" s="205"/>
      <c r="E32" s="205"/>
      <c r="F32" s="205"/>
      <c r="G32" s="207"/>
      <c r="H32" s="216" t="s">
        <v>531</v>
      </c>
    </row>
    <row r="33" spans="1:8" ht="12.75">
      <c r="A33" s="1" t="s">
        <v>4</v>
      </c>
      <c r="B33" s="200">
        <f t="shared" si="0"/>
        <v>6739.32</v>
      </c>
      <c r="C33" s="208">
        <v>160</v>
      </c>
      <c r="D33" s="208">
        <v>160</v>
      </c>
      <c r="G33" s="3">
        <v>39309</v>
      </c>
      <c r="H33" s="1" t="s">
        <v>527</v>
      </c>
    </row>
    <row r="34" spans="2:8" ht="12.75">
      <c r="B34" s="200">
        <f t="shared" si="0"/>
        <v>7264.32</v>
      </c>
      <c r="C34" s="208">
        <v>525</v>
      </c>
      <c r="D34" s="208">
        <v>525</v>
      </c>
      <c r="G34" s="3">
        <v>39347</v>
      </c>
      <c r="H34" s="193" t="s">
        <v>431</v>
      </c>
    </row>
    <row r="35" spans="2:8" ht="12.75">
      <c r="B35" s="200">
        <f t="shared" si="0"/>
        <v>7454.32</v>
      </c>
      <c r="C35" s="208">
        <v>190</v>
      </c>
      <c r="D35" s="208">
        <v>190</v>
      </c>
      <c r="G35" s="3">
        <v>39332</v>
      </c>
      <c r="H35" s="17" t="s">
        <v>517</v>
      </c>
    </row>
    <row r="36" spans="2:8" ht="12.75">
      <c r="B36" s="200">
        <f t="shared" si="0"/>
        <v>7524.32</v>
      </c>
      <c r="C36" s="208">
        <v>70</v>
      </c>
      <c r="D36" s="208">
        <v>70</v>
      </c>
      <c r="G36" s="3">
        <v>39335</v>
      </c>
      <c r="H36" s="1" t="s">
        <v>518</v>
      </c>
    </row>
    <row r="37" spans="1:8" ht="12.75">
      <c r="A37" s="1" t="s">
        <v>4</v>
      </c>
      <c r="B37" s="200">
        <f t="shared" si="0"/>
        <v>7584.32</v>
      </c>
      <c r="C37" s="208">
        <v>60</v>
      </c>
      <c r="D37" s="208">
        <v>60</v>
      </c>
      <c r="G37" s="3">
        <v>39336</v>
      </c>
      <c r="H37" s="17" t="s">
        <v>363</v>
      </c>
    </row>
    <row r="38" spans="1:8" ht="12.75">
      <c r="A38" s="1" t="s">
        <v>4</v>
      </c>
      <c r="B38" s="200">
        <f t="shared" si="0"/>
        <v>8014.32</v>
      </c>
      <c r="C38" s="208">
        <v>430</v>
      </c>
      <c r="D38" s="208">
        <v>430</v>
      </c>
      <c r="G38" s="3">
        <v>39341</v>
      </c>
      <c r="H38" s="17" t="s">
        <v>386</v>
      </c>
    </row>
    <row r="39" spans="1:8" ht="12.75">
      <c r="A39" s="1" t="s">
        <v>4</v>
      </c>
      <c r="B39" s="200">
        <f t="shared" si="0"/>
        <v>8214.32</v>
      </c>
      <c r="C39" s="208">
        <v>200</v>
      </c>
      <c r="D39" s="208">
        <v>200</v>
      </c>
      <c r="G39" s="3">
        <v>39342</v>
      </c>
      <c r="H39" s="17" t="s">
        <v>390</v>
      </c>
    </row>
    <row r="40" spans="1:8" ht="12.75">
      <c r="A40" s="1" t="s">
        <v>4</v>
      </c>
      <c r="B40" s="200">
        <f t="shared" si="0"/>
        <v>8334.32</v>
      </c>
      <c r="C40" s="208">
        <v>120</v>
      </c>
      <c r="D40" s="208">
        <v>120</v>
      </c>
      <c r="G40" s="3">
        <v>39343</v>
      </c>
      <c r="H40" s="1" t="s">
        <v>406</v>
      </c>
    </row>
    <row r="41" spans="1:8" ht="12.75">
      <c r="A41" s="1" t="s">
        <v>4</v>
      </c>
      <c r="B41" s="200">
        <f t="shared" si="0"/>
        <v>8454.32</v>
      </c>
      <c r="C41" s="208">
        <v>120</v>
      </c>
      <c r="D41" s="208">
        <v>120</v>
      </c>
      <c r="G41" s="3">
        <v>39351</v>
      </c>
      <c r="H41" s="1" t="s">
        <v>455</v>
      </c>
    </row>
    <row r="42" spans="1:8" ht="12.75">
      <c r="A42" s="1" t="s">
        <v>4</v>
      </c>
      <c r="B42" s="200">
        <f t="shared" si="0"/>
        <v>8574.32</v>
      </c>
      <c r="C42" s="208">
        <v>120</v>
      </c>
      <c r="D42" s="208">
        <v>120</v>
      </c>
      <c r="G42" s="3">
        <v>39352</v>
      </c>
      <c r="H42" s="1" t="s">
        <v>456</v>
      </c>
    </row>
    <row r="43" spans="2:8" ht="12.75">
      <c r="B43" s="200">
        <f t="shared" si="0"/>
        <v>8572.15</v>
      </c>
      <c r="C43" s="236">
        <v>-2.17</v>
      </c>
      <c r="D43" s="210"/>
      <c r="E43" s="236">
        <v>-2.17</v>
      </c>
      <c r="G43" s="3">
        <v>39349</v>
      </c>
      <c r="H43" s="12" t="s">
        <v>523</v>
      </c>
    </row>
    <row r="44" spans="2:8" ht="12.75">
      <c r="B44" s="200">
        <f t="shared" si="0"/>
        <v>7072.15</v>
      </c>
      <c r="C44" s="236">
        <v>-1500</v>
      </c>
      <c r="D44" s="210"/>
      <c r="E44" s="236">
        <v>-1500</v>
      </c>
      <c r="G44" s="3">
        <v>39352</v>
      </c>
      <c r="H44" s="12" t="s">
        <v>515</v>
      </c>
    </row>
    <row r="45" spans="1:8" ht="12.75">
      <c r="A45" s="1" t="s">
        <v>516</v>
      </c>
      <c r="B45" s="200">
        <f t="shared" si="0"/>
        <v>6629.96</v>
      </c>
      <c r="C45" s="236">
        <v>-442.19</v>
      </c>
      <c r="D45" s="210"/>
      <c r="E45" s="236">
        <v>-442.19</v>
      </c>
      <c r="G45" s="3">
        <v>39360</v>
      </c>
      <c r="H45" s="12" t="s">
        <v>525</v>
      </c>
    </row>
    <row r="46" spans="2:8" ht="12.75">
      <c r="B46" s="200">
        <f t="shared" si="0"/>
        <v>6629.96</v>
      </c>
      <c r="C46" s="14">
        <v>0</v>
      </c>
      <c r="D46" s="210"/>
      <c r="G46" s="3">
        <v>39362</v>
      </c>
      <c r="H46" s="1" t="s">
        <v>513</v>
      </c>
    </row>
    <row r="47" spans="1:8" ht="12.75">
      <c r="A47" s="211"/>
      <c r="B47" s="204">
        <f t="shared" si="0"/>
        <v>6611.69</v>
      </c>
      <c r="C47" s="238">
        <v>-18.27</v>
      </c>
      <c r="D47" s="204"/>
      <c r="E47" s="238">
        <v>-18.27</v>
      </c>
      <c r="F47" s="204"/>
      <c r="H47" s="12" t="s">
        <v>522</v>
      </c>
    </row>
    <row r="48" spans="1:8" ht="13.5" thickBot="1">
      <c r="A48" s="209"/>
      <c r="B48" s="205">
        <f t="shared" si="0"/>
        <v>6611.69</v>
      </c>
      <c r="C48" s="205"/>
      <c r="D48" s="205"/>
      <c r="E48" s="205"/>
      <c r="F48" s="205"/>
      <c r="G48" s="207"/>
      <c r="H48" s="216" t="s">
        <v>530</v>
      </c>
    </row>
    <row r="49" spans="1:8" ht="51">
      <c r="A49" s="1" t="s">
        <v>4</v>
      </c>
      <c r="B49" s="204">
        <f t="shared" si="0"/>
        <v>8071.69</v>
      </c>
      <c r="C49" s="210">
        <v>1460</v>
      </c>
      <c r="D49" s="210">
        <v>1460</v>
      </c>
      <c r="G49" s="3">
        <v>39367</v>
      </c>
      <c r="H49" s="201" t="s">
        <v>512</v>
      </c>
    </row>
    <row r="50" spans="1:8" ht="12.75">
      <c r="A50" s="1" t="s">
        <v>4</v>
      </c>
      <c r="B50" s="204">
        <f t="shared" si="0"/>
        <v>8191.69</v>
      </c>
      <c r="C50" s="14">
        <v>120</v>
      </c>
      <c r="D50" s="14">
        <v>120</v>
      </c>
      <c r="G50" s="3">
        <v>39367</v>
      </c>
      <c r="H50" s="1" t="s">
        <v>507</v>
      </c>
    </row>
    <row r="51" spans="2:8" ht="12.75">
      <c r="B51" s="204">
        <f t="shared" si="0"/>
        <v>8491.689999999999</v>
      </c>
      <c r="C51" s="14">
        <v>300</v>
      </c>
      <c r="D51" s="14">
        <v>300</v>
      </c>
      <c r="H51" s="1" t="s">
        <v>534</v>
      </c>
    </row>
    <row r="52" spans="2:8" ht="12.75">
      <c r="B52" s="204">
        <f t="shared" si="0"/>
        <v>8470.619999999999</v>
      </c>
      <c r="C52" s="236">
        <v>-21.07</v>
      </c>
      <c r="D52" s="210"/>
      <c r="E52" s="236">
        <v>-21.07</v>
      </c>
      <c r="G52" s="3">
        <v>39370</v>
      </c>
      <c r="H52" s="12" t="s">
        <v>521</v>
      </c>
    </row>
    <row r="53" spans="1:8" ht="12.75">
      <c r="A53" s="1" t="s">
        <v>4</v>
      </c>
      <c r="B53" s="204">
        <f t="shared" si="0"/>
        <v>8429.22</v>
      </c>
      <c r="C53" s="236">
        <v>-41.4</v>
      </c>
      <c r="D53" s="210"/>
      <c r="E53" s="236">
        <v>-41.4</v>
      </c>
      <c r="G53" s="3">
        <v>39370</v>
      </c>
      <c r="H53" s="12" t="s">
        <v>521</v>
      </c>
    </row>
    <row r="54" spans="2:8" ht="12.75">
      <c r="B54" s="204">
        <f t="shared" si="0"/>
        <v>8375.689999999999</v>
      </c>
      <c r="C54" s="236">
        <v>-53.53</v>
      </c>
      <c r="D54" s="210"/>
      <c r="E54" s="236">
        <v>-53.53</v>
      </c>
      <c r="G54" s="3">
        <v>39370</v>
      </c>
      <c r="H54" s="12" t="s">
        <v>522</v>
      </c>
    </row>
    <row r="55" spans="1:8" ht="13.5" thickBot="1">
      <c r="A55" s="215" t="s">
        <v>193</v>
      </c>
      <c r="B55" s="205">
        <f t="shared" si="0"/>
        <v>8375.689999999999</v>
      </c>
      <c r="C55" s="205"/>
      <c r="D55" s="205"/>
      <c r="E55" s="205"/>
      <c r="F55" s="205"/>
      <c r="G55" s="207">
        <v>39370</v>
      </c>
      <c r="H55" s="216" t="s">
        <v>533</v>
      </c>
    </row>
    <row r="56" spans="1:8" ht="12.75">
      <c r="A56" s="206" t="s">
        <v>614</v>
      </c>
      <c r="B56" s="203">
        <f t="shared" si="0"/>
        <v>8375.689999999999</v>
      </c>
      <c r="C56" s="195"/>
      <c r="D56" s="195">
        <f>SUM(D3:D55)</f>
        <v>13385</v>
      </c>
      <c r="E56" s="195">
        <f>SUM(E3:E55)</f>
        <v>-5021.209999999999</v>
      </c>
      <c r="F56" s="195">
        <f>SUM(F3:F55)</f>
        <v>11.9</v>
      </c>
      <c r="G56" s="243"/>
      <c r="H56" s="206" t="s">
        <v>616</v>
      </c>
    </row>
    <row r="57" spans="1:8" ht="38.25">
      <c r="A57" s="213"/>
      <c r="B57" s="204">
        <f t="shared" si="0"/>
        <v>8375.689999999999</v>
      </c>
      <c r="C57" s="210"/>
      <c r="D57" s="210"/>
      <c r="G57" s="214">
        <v>39371</v>
      </c>
      <c r="H57" s="218" t="s">
        <v>562</v>
      </c>
    </row>
    <row r="58" spans="1:8" ht="12.75">
      <c r="A58" s="213"/>
      <c r="B58" s="204">
        <f t="shared" si="0"/>
        <v>8323.8</v>
      </c>
      <c r="C58" s="236">
        <v>-51.89</v>
      </c>
      <c r="E58" s="236">
        <v>-51.89</v>
      </c>
      <c r="G58" s="245">
        <v>39377</v>
      </c>
      <c r="H58" s="213" t="s">
        <v>623</v>
      </c>
    </row>
    <row r="59" spans="1:8" ht="12.75">
      <c r="A59" s="213"/>
      <c r="B59" s="204">
        <f t="shared" si="0"/>
        <v>8142.57</v>
      </c>
      <c r="C59" s="236">
        <v>-181.23</v>
      </c>
      <c r="E59" s="236">
        <v>-181.23</v>
      </c>
      <c r="G59" s="245">
        <v>39377</v>
      </c>
      <c r="H59" s="213" t="s">
        <v>564</v>
      </c>
    </row>
    <row r="60" spans="1:8" ht="12.75">
      <c r="A60" s="213"/>
      <c r="B60" s="204">
        <f t="shared" si="0"/>
        <v>7842.57</v>
      </c>
      <c r="C60" s="236">
        <v>-300</v>
      </c>
      <c r="E60" s="236">
        <v>-300</v>
      </c>
      <c r="G60" s="214">
        <v>39378</v>
      </c>
      <c r="H60" s="213" t="s">
        <v>565</v>
      </c>
    </row>
    <row r="61" spans="1:8" ht="12.75">
      <c r="A61" s="213"/>
      <c r="B61" s="204">
        <f t="shared" si="0"/>
        <v>7792.57</v>
      </c>
      <c r="C61" s="236">
        <v>-50</v>
      </c>
      <c r="D61" s="210"/>
      <c r="E61" s="236">
        <v>-50</v>
      </c>
      <c r="G61" s="245">
        <v>39377</v>
      </c>
      <c r="H61" s="213" t="s">
        <v>624</v>
      </c>
    </row>
    <row r="62" spans="1:8" ht="12.75">
      <c r="A62" s="213"/>
      <c r="B62" s="204">
        <f t="shared" si="0"/>
        <v>7533.929999999999</v>
      </c>
      <c r="C62" s="236">
        <v>-258.64</v>
      </c>
      <c r="E62" s="236">
        <v>-258.64</v>
      </c>
      <c r="G62" s="245">
        <v>39379</v>
      </c>
      <c r="H62" s="1" t="s">
        <v>621</v>
      </c>
    </row>
    <row r="63" spans="1:8" ht="12.75">
      <c r="A63" s="213"/>
      <c r="B63" s="204">
        <f t="shared" si="0"/>
        <v>4533.929999999999</v>
      </c>
      <c r="C63" s="236">
        <v>-3000</v>
      </c>
      <c r="D63" s="210"/>
      <c r="E63" s="236">
        <v>-3000</v>
      </c>
      <c r="G63" s="245">
        <v>39380</v>
      </c>
      <c r="H63" s="13" t="s">
        <v>615</v>
      </c>
    </row>
    <row r="64" spans="1:8" ht="12.75">
      <c r="A64" s="213"/>
      <c r="B64" s="204">
        <f t="shared" si="0"/>
        <v>4874.799999999999</v>
      </c>
      <c r="C64" s="195">
        <v>340.87</v>
      </c>
      <c r="D64" s="195">
        <v>300</v>
      </c>
      <c r="E64" s="195"/>
      <c r="F64" s="195"/>
      <c r="G64" s="243">
        <v>39381</v>
      </c>
      <c r="H64" s="17" t="s">
        <v>655</v>
      </c>
    </row>
    <row r="65" spans="1:8" ht="12.75">
      <c r="A65" s="213"/>
      <c r="B65" s="204">
        <f t="shared" si="0"/>
        <v>4874.799999999999</v>
      </c>
      <c r="C65" s="195"/>
      <c r="D65" s="195"/>
      <c r="E65" s="195"/>
      <c r="F65" s="244">
        <v>40.87</v>
      </c>
      <c r="G65" s="243"/>
      <c r="H65" s="1" t="s">
        <v>656</v>
      </c>
    </row>
    <row r="66" spans="2:8" ht="25.5">
      <c r="B66" s="204">
        <f t="shared" si="0"/>
        <v>3834.7999999999993</v>
      </c>
      <c r="C66" s="236">
        <v>-1040</v>
      </c>
      <c r="D66" s="208"/>
      <c r="E66" s="208"/>
      <c r="F66" s="208"/>
      <c r="G66" s="214">
        <v>39375</v>
      </c>
      <c r="H66" s="218" t="s">
        <v>619</v>
      </c>
    </row>
    <row r="67" spans="2:8" ht="63.75">
      <c r="B67" s="204">
        <f t="shared" si="0"/>
        <v>3834.7999999999993</v>
      </c>
      <c r="C67" s="210"/>
      <c r="D67" s="208"/>
      <c r="E67" s="208"/>
      <c r="F67" s="208"/>
      <c r="G67" s="214">
        <v>39375</v>
      </c>
      <c r="H67" s="218" t="s">
        <v>671</v>
      </c>
    </row>
    <row r="68" spans="2:8" ht="12.75">
      <c r="B68" s="204">
        <f t="shared" si="0"/>
        <v>3834.7999999999993</v>
      </c>
      <c r="D68" s="208"/>
      <c r="E68" s="236">
        <v>-700</v>
      </c>
      <c r="F68" s="208"/>
      <c r="G68" s="214">
        <v>39375</v>
      </c>
      <c r="H68" s="213" t="s">
        <v>661</v>
      </c>
    </row>
    <row r="69" spans="2:8" ht="12.75">
      <c r="B69" s="204">
        <f t="shared" si="0"/>
        <v>3834.7999999999993</v>
      </c>
      <c r="D69" s="208"/>
      <c r="E69" s="236">
        <v>-95</v>
      </c>
      <c r="F69" s="208"/>
      <c r="G69" s="214">
        <v>39375</v>
      </c>
      <c r="H69" s="213" t="s">
        <v>662</v>
      </c>
    </row>
    <row r="70" spans="2:8" ht="12.75">
      <c r="B70" s="204">
        <f t="shared" si="0"/>
        <v>3834.7999999999993</v>
      </c>
      <c r="D70" s="208"/>
      <c r="E70" s="236">
        <v>-200</v>
      </c>
      <c r="F70" s="208"/>
      <c r="G70" s="214">
        <v>39375</v>
      </c>
      <c r="H70" s="213" t="s">
        <v>660</v>
      </c>
    </row>
    <row r="71" spans="2:8" ht="12.75">
      <c r="B71" s="204">
        <f t="shared" si="0"/>
        <v>3834.7999999999993</v>
      </c>
      <c r="D71" s="208">
        <v>120</v>
      </c>
      <c r="E71" s="208"/>
      <c r="F71" s="208"/>
      <c r="G71" s="214">
        <v>39375</v>
      </c>
      <c r="H71" s="213" t="s">
        <v>622</v>
      </c>
    </row>
    <row r="72" spans="2:8" ht="12.75">
      <c r="B72" s="204">
        <f t="shared" si="0"/>
        <v>3834.7999999999993</v>
      </c>
      <c r="D72" s="208">
        <v>180</v>
      </c>
      <c r="E72" s="208"/>
      <c r="F72" s="208"/>
      <c r="G72" s="214">
        <v>39375</v>
      </c>
      <c r="H72" s="213" t="s">
        <v>644</v>
      </c>
    </row>
    <row r="73" spans="2:8" ht="12.75">
      <c r="B73" s="204">
        <f t="shared" si="0"/>
        <v>3834.7999999999993</v>
      </c>
      <c r="D73" s="208">
        <v>60</v>
      </c>
      <c r="E73" s="208"/>
      <c r="F73" s="208"/>
      <c r="G73" s="214">
        <v>39375</v>
      </c>
      <c r="H73" s="213" t="s">
        <v>645</v>
      </c>
    </row>
    <row r="74" spans="2:8" ht="12.75">
      <c r="B74" s="204">
        <f t="shared" si="0"/>
        <v>3834.7999999999993</v>
      </c>
      <c r="D74" s="208">
        <v>40</v>
      </c>
      <c r="E74" s="208"/>
      <c r="F74" s="208"/>
      <c r="G74" s="214">
        <v>39375</v>
      </c>
      <c r="H74" s="1" t="s">
        <v>628</v>
      </c>
    </row>
    <row r="75" spans="2:8" ht="12.75">
      <c r="B75" s="204">
        <f t="shared" si="0"/>
        <v>3834.7999999999993</v>
      </c>
      <c r="D75" s="208"/>
      <c r="E75" s="236">
        <v>-40</v>
      </c>
      <c r="F75" s="208"/>
      <c r="G75" s="214">
        <v>39375</v>
      </c>
      <c r="H75" s="1" t="s">
        <v>663</v>
      </c>
    </row>
    <row r="76" spans="2:8" ht="12.75">
      <c r="B76" s="204">
        <f t="shared" si="0"/>
        <v>3834.7999999999993</v>
      </c>
      <c r="D76" s="208"/>
      <c r="E76" s="236">
        <v>-60</v>
      </c>
      <c r="F76" s="208"/>
      <c r="G76" s="1"/>
      <c r="H76" s="251" t="s">
        <v>664</v>
      </c>
    </row>
    <row r="77" spans="2:8" ht="12.75">
      <c r="B77" s="204"/>
      <c r="D77" s="208"/>
      <c r="E77" s="236">
        <v>-27.24</v>
      </c>
      <c r="F77" s="208"/>
      <c r="G77" s="1"/>
      <c r="H77" s="1" t="s">
        <v>673</v>
      </c>
    </row>
    <row r="78" spans="2:8" ht="12.75">
      <c r="B78" s="204">
        <f>SUM(B76+C78)</f>
        <v>3834.7999999999993</v>
      </c>
      <c r="D78" s="208"/>
      <c r="E78" s="208"/>
      <c r="F78" s="244">
        <v>-317.76</v>
      </c>
      <c r="G78" s="1"/>
      <c r="H78" s="1" t="s">
        <v>629</v>
      </c>
    </row>
    <row r="79" spans="2:7" ht="12.75">
      <c r="B79" s="204">
        <f t="shared" si="0"/>
        <v>3834.7999999999993</v>
      </c>
      <c r="C79" s="1"/>
      <c r="D79" s="1"/>
      <c r="E79" s="1"/>
      <c r="F79" s="1"/>
      <c r="G79" s="1"/>
    </row>
    <row r="80" spans="2:8" ht="12.75">
      <c r="B80" s="204">
        <f t="shared" si="0"/>
        <v>3834.7999999999993</v>
      </c>
      <c r="C80" s="1"/>
      <c r="D80" s="1"/>
      <c r="E80" s="1"/>
      <c r="F80" s="1"/>
      <c r="G80" s="1"/>
      <c r="H80" s="206" t="s">
        <v>630</v>
      </c>
    </row>
    <row r="81" spans="2:7" ht="12.75">
      <c r="B81" s="204">
        <f aca="true" t="shared" si="1" ref="B81:B90">SUM(B80+C81)</f>
        <v>3834.7999999999993</v>
      </c>
      <c r="C81" s="1"/>
      <c r="D81" s="1"/>
      <c r="E81" s="1"/>
      <c r="F81" s="1"/>
      <c r="G81" s="1"/>
    </row>
    <row r="82" spans="2:7" ht="12.75">
      <c r="B82" s="204">
        <f t="shared" si="1"/>
        <v>3834.7999999999993</v>
      </c>
      <c r="E82" s="14"/>
      <c r="F82" s="14"/>
      <c r="G82" s="1"/>
    </row>
    <row r="83" spans="2:8" ht="12.75">
      <c r="B83" s="204">
        <f t="shared" si="1"/>
        <v>3771.4699999999993</v>
      </c>
      <c r="C83" s="244">
        <v>-63.33</v>
      </c>
      <c r="D83" s="244"/>
      <c r="E83" s="244"/>
      <c r="F83" s="244">
        <v>-63.33</v>
      </c>
      <c r="G83" s="214">
        <v>39378</v>
      </c>
      <c r="H83" s="213" t="s">
        <v>563</v>
      </c>
    </row>
    <row r="84" spans="2:8" ht="12.75">
      <c r="B84" s="204">
        <f t="shared" si="1"/>
        <v>3755.4699999999993</v>
      </c>
      <c r="C84" s="244">
        <v>-16</v>
      </c>
      <c r="D84" s="244"/>
      <c r="E84" s="244"/>
      <c r="F84" s="244">
        <v>-16</v>
      </c>
      <c r="G84" s="214">
        <v>39378</v>
      </c>
      <c r="H84" s="213" t="s">
        <v>569</v>
      </c>
    </row>
    <row r="85" spans="2:8" ht="12.75">
      <c r="B85" s="204">
        <f t="shared" si="1"/>
        <v>3751.0699999999993</v>
      </c>
      <c r="C85" s="244">
        <v>-4.4</v>
      </c>
      <c r="D85" s="244"/>
      <c r="E85" s="244"/>
      <c r="F85" s="244">
        <v>-4.4</v>
      </c>
      <c r="G85" s="214">
        <v>39378</v>
      </c>
      <c r="H85" s="213" t="s">
        <v>620</v>
      </c>
    </row>
    <row r="86" spans="2:7" ht="12.75">
      <c r="B86" s="204">
        <f t="shared" si="1"/>
        <v>3751.0699999999993</v>
      </c>
      <c r="E86" s="14"/>
      <c r="F86" s="14"/>
      <c r="G86" s="214"/>
    </row>
    <row r="87" spans="2:8" ht="12.75">
      <c r="B87" s="204">
        <f t="shared" si="1"/>
        <v>3751.0699999999993</v>
      </c>
      <c r="C87" s="210"/>
      <c r="D87" s="210"/>
      <c r="E87" s="236">
        <v>-170</v>
      </c>
      <c r="F87" s="14">
        <v>-170</v>
      </c>
      <c r="G87" s="214">
        <v>39378</v>
      </c>
      <c r="H87" s="1" t="s">
        <v>677</v>
      </c>
    </row>
    <row r="88" spans="2:8" ht="12.75">
      <c r="B88" s="204">
        <f t="shared" si="1"/>
        <v>3751.0699999999993</v>
      </c>
      <c r="E88" s="236">
        <v>-120</v>
      </c>
      <c r="F88" s="14">
        <v>-120</v>
      </c>
      <c r="G88" s="214">
        <v>39378</v>
      </c>
      <c r="H88" s="1" t="s">
        <v>678</v>
      </c>
    </row>
    <row r="89" spans="2:7" ht="12.75">
      <c r="B89" s="204">
        <f t="shared" si="1"/>
        <v>3751.0699999999993</v>
      </c>
      <c r="E89" s="14"/>
      <c r="F89" s="14"/>
      <c r="G89" s="214"/>
    </row>
    <row r="90" spans="2:8" ht="12.75">
      <c r="B90" s="204">
        <f t="shared" si="1"/>
        <v>3751.0699999999993</v>
      </c>
      <c r="G90" s="214"/>
      <c r="H90" s="213"/>
    </row>
    <row r="91" spans="2:8" ht="25.5">
      <c r="B91" s="204">
        <f>SUM(B90+C91)</f>
        <v>3751.0699999999993</v>
      </c>
      <c r="G91" s="214"/>
      <c r="H91" s="201" t="s">
        <v>625</v>
      </c>
    </row>
    <row r="92" spans="2:8" ht="12.75">
      <c r="B92" s="204">
        <f>SUM(B91+C92)</f>
        <v>3751.0699999999993</v>
      </c>
      <c r="G92" s="214"/>
      <c r="H92" s="1" t="s">
        <v>626</v>
      </c>
    </row>
    <row r="93" spans="2:8" ht="12.75">
      <c r="B93" s="204">
        <f>SUM(B92+C93)</f>
        <v>3751.0699999999993</v>
      </c>
      <c r="G93" s="214"/>
      <c r="H93" s="213"/>
    </row>
    <row r="94" spans="2:7" ht="12.75">
      <c r="B94" s="204">
        <f>SUM(B93+C94)</f>
        <v>3751.0699999999993</v>
      </c>
      <c r="G94" s="214"/>
    </row>
    <row r="95" spans="2:8" ht="13.5" thickBot="1">
      <c r="B95" s="200"/>
      <c r="C95" s="241"/>
      <c r="D95" s="241">
        <f>SUM(D56:D94)</f>
        <v>14085</v>
      </c>
      <c r="E95" s="241">
        <f>SUM(E56:E94)</f>
        <v>-10275.21</v>
      </c>
      <c r="F95" s="241">
        <f>SUM(F56:F94)</f>
        <v>-638.72</v>
      </c>
      <c r="G95" s="242"/>
      <c r="H95" s="1" t="s">
        <v>676</v>
      </c>
    </row>
    <row r="96" ht="13.5" thickTop="1">
      <c r="B96" s="208">
        <v>3729.49</v>
      </c>
    </row>
    <row r="97" ht="12.75">
      <c r="B97" s="208">
        <f>SUM(B94-B96)</f>
        <v>21.579999999999472</v>
      </c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4:7" ht="12.75">
      <c r="D125" s="210"/>
      <c r="E125" s="1"/>
      <c r="F125" s="1"/>
      <c r="G125" s="1"/>
    </row>
    <row r="126" spans="5:7" ht="12.75">
      <c r="E126" s="1"/>
      <c r="F126" s="1"/>
      <c r="G126" s="1"/>
    </row>
    <row r="128" spans="5:7" ht="12.75">
      <c r="E128" s="1"/>
      <c r="F128" s="1"/>
      <c r="G128" s="1"/>
    </row>
    <row r="129" spans="4:7" ht="12.75">
      <c r="D129" s="210"/>
      <c r="E129" s="1"/>
      <c r="F129" s="1"/>
      <c r="G129" s="1"/>
    </row>
    <row r="130" spans="4:7" ht="12.75">
      <c r="D130" s="210"/>
      <c r="E130" s="1"/>
      <c r="F130" s="1"/>
      <c r="G130" s="1"/>
    </row>
    <row r="131" spans="4:7" ht="12.75">
      <c r="D131" s="210"/>
      <c r="E131" s="1"/>
      <c r="F131" s="1"/>
      <c r="G131" s="1"/>
    </row>
    <row r="132" spans="4:7" ht="12.75">
      <c r="D132" s="210"/>
      <c r="E132" s="1"/>
      <c r="F132" s="1"/>
      <c r="G132" s="1"/>
    </row>
    <row r="133" spans="4:7" ht="12.75">
      <c r="D133" s="210"/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46">
      <selection activeCell="C76" sqref="C76"/>
    </sheetView>
  </sheetViews>
  <sheetFormatPr defaultColWidth="9.140625" defaultRowHeight="12.75"/>
  <cols>
    <col min="1" max="1" width="11.57421875" style="2" customWidth="1"/>
    <col min="2" max="2" width="9.140625" style="262" customWidth="1"/>
    <col min="3" max="3" width="20.140625" style="1" customWidth="1"/>
    <col min="4" max="4" width="9.140625" style="264" customWidth="1"/>
    <col min="5" max="5" width="57.8515625" style="1" customWidth="1"/>
    <col min="6" max="16384" width="9.140625" style="1" customWidth="1"/>
  </cols>
  <sheetData>
    <row r="1" spans="1:5" ht="12.75">
      <c r="A1" s="257" t="s">
        <v>581</v>
      </c>
      <c r="B1" s="258"/>
      <c r="C1" s="259"/>
      <c r="D1" s="260"/>
      <c r="E1" s="259"/>
    </row>
    <row r="3" spans="1:5" ht="12.75">
      <c r="A3" s="261" t="s">
        <v>596</v>
      </c>
      <c r="B3" s="262" t="s">
        <v>601</v>
      </c>
      <c r="C3" s="263" t="s">
        <v>594</v>
      </c>
      <c r="E3" s="1" t="s">
        <v>128</v>
      </c>
    </row>
    <row r="4" spans="1:3" ht="12.75">
      <c r="A4" s="2">
        <v>5305.75</v>
      </c>
      <c r="C4" s="1" t="s">
        <v>582</v>
      </c>
    </row>
    <row r="5" spans="1:3" ht="13.5" thickBot="1">
      <c r="A5" s="265">
        <v>135</v>
      </c>
      <c r="C5" s="1" t="s">
        <v>583</v>
      </c>
    </row>
    <row r="6" ht="12.75">
      <c r="A6" s="2">
        <f>SUM(A4:A5)</f>
        <v>5440.75</v>
      </c>
    </row>
    <row r="7" spans="1:5" ht="13.5" thickBot="1">
      <c r="A7" s="265">
        <v>1033.74</v>
      </c>
      <c r="B7" s="262">
        <f>SUM(5440.75*0.19)</f>
        <v>1033.7425</v>
      </c>
      <c r="C7" s="1" t="s">
        <v>584</v>
      </c>
      <c r="E7" s="1" t="s">
        <v>600</v>
      </c>
    </row>
    <row r="8" ht="12.75">
      <c r="A8" s="2">
        <f>SUM(A6:A7)</f>
        <v>6474.49</v>
      </c>
    </row>
    <row r="9" spans="1:3" ht="13.5" thickBot="1">
      <c r="A9" s="265">
        <v>534.15</v>
      </c>
      <c r="B9" s="262">
        <f>SUM(6474.49*0.0825)</f>
        <v>534.145425</v>
      </c>
      <c r="C9" s="1" t="s">
        <v>585</v>
      </c>
    </row>
    <row r="10" spans="1:3" ht="12.75">
      <c r="A10" s="2">
        <f>SUM(A8:A9)</f>
        <v>7008.639999999999</v>
      </c>
      <c r="C10" s="1" t="s">
        <v>586</v>
      </c>
    </row>
    <row r="11" spans="1:3" ht="12.75">
      <c r="A11" s="266">
        <v>-3750</v>
      </c>
      <c r="C11" s="1" t="s">
        <v>587</v>
      </c>
    </row>
    <row r="12" spans="1:5" ht="13.5" thickBot="1">
      <c r="A12" s="267">
        <f>SUM(A10:A11)</f>
        <v>3258.6399999999994</v>
      </c>
      <c r="C12" s="1" t="s">
        <v>588</v>
      </c>
      <c r="E12" s="268" t="s">
        <v>602</v>
      </c>
    </row>
    <row r="13" ht="13.5" thickTop="1"/>
    <row r="14" spans="1:3" ht="12.75">
      <c r="A14" s="261" t="s">
        <v>596</v>
      </c>
      <c r="C14" s="263" t="s">
        <v>595</v>
      </c>
    </row>
    <row r="16" spans="1:3" ht="12.75">
      <c r="A16" s="2">
        <v>60</v>
      </c>
      <c r="C16" s="1" t="s">
        <v>597</v>
      </c>
    </row>
    <row r="17" spans="1:5" ht="12.75">
      <c r="A17" s="2">
        <v>75</v>
      </c>
      <c r="C17" s="1" t="s">
        <v>598</v>
      </c>
      <c r="E17" s="1" t="s">
        <v>599</v>
      </c>
    </row>
    <row r="18" spans="1:5" ht="12.75">
      <c r="A18" s="2">
        <f>SUM(185*33.8)</f>
        <v>6252.999999999999</v>
      </c>
      <c r="C18" s="1" t="s">
        <v>608</v>
      </c>
      <c r="E18" s="1" t="s">
        <v>604</v>
      </c>
    </row>
    <row r="19" spans="1:5" ht="13.5" thickBot="1">
      <c r="A19" s="265">
        <v>642.61</v>
      </c>
      <c r="C19" s="1" t="s">
        <v>607</v>
      </c>
      <c r="E19" s="201" t="s">
        <v>603</v>
      </c>
    </row>
    <row r="20" spans="1:3" ht="12.75">
      <c r="A20" s="2">
        <f>SUM(A15:A19)</f>
        <v>7030.609999999999</v>
      </c>
      <c r="C20" s="1" t="s">
        <v>606</v>
      </c>
    </row>
    <row r="21" spans="1:3" ht="12.75">
      <c r="A21" s="266">
        <v>7008.64</v>
      </c>
      <c r="C21" s="1" t="s">
        <v>605</v>
      </c>
    </row>
    <row r="22" spans="1:3" ht="13.5" thickBot="1">
      <c r="A22" s="267">
        <f>SUM(A20-A21)</f>
        <v>21.969999999998436</v>
      </c>
      <c r="C22" s="1" t="s">
        <v>609</v>
      </c>
    </row>
    <row r="23" ht="13.5" thickTop="1"/>
    <row r="24" spans="1:5" ht="12.75">
      <c r="A24" s="257" t="s">
        <v>675</v>
      </c>
      <c r="B24" s="258"/>
      <c r="C24" s="259"/>
      <c r="D24" s="260"/>
      <c r="E24" s="259"/>
    </row>
    <row r="26" spans="1:5" ht="12.75">
      <c r="A26" s="210"/>
      <c r="B26" s="3"/>
      <c r="C26" s="250" t="s">
        <v>642</v>
      </c>
      <c r="D26" s="260"/>
      <c r="E26" s="259"/>
    </row>
    <row r="27" spans="1:3" ht="12.75">
      <c r="A27" s="210">
        <f>SUM(90*13.62)</f>
        <v>1225.8</v>
      </c>
      <c r="B27" s="3"/>
      <c r="C27" s="1" t="s">
        <v>672</v>
      </c>
    </row>
    <row r="28" spans="1:3" ht="12.75">
      <c r="A28" s="239">
        <f>SUM(9*13.62)</f>
        <v>122.58</v>
      </c>
      <c r="B28" s="3"/>
      <c r="C28" s="1" t="s">
        <v>635</v>
      </c>
    </row>
    <row r="29" spans="1:3" ht="12.75">
      <c r="A29" s="204">
        <f>SUM(A27:A28)</f>
        <v>1348.3799999999999</v>
      </c>
      <c r="B29" s="3"/>
      <c r="C29" s="1" t="s">
        <v>636</v>
      </c>
    </row>
    <row r="30" spans="1:3" ht="12.75">
      <c r="A30" s="210">
        <v>34.76</v>
      </c>
      <c r="B30" s="3"/>
      <c r="C30" s="1" t="s">
        <v>667</v>
      </c>
    </row>
    <row r="31" spans="1:3" ht="13.5" thickBot="1">
      <c r="A31" s="246">
        <f>SUM(A29:A30)</f>
        <v>1383.1399999999999</v>
      </c>
      <c r="B31" s="3"/>
      <c r="C31" s="1" t="s">
        <v>668</v>
      </c>
    </row>
    <row r="32" spans="1:2" ht="13.5" thickTop="1">
      <c r="A32" s="204"/>
      <c r="B32" s="3"/>
    </row>
    <row r="33" spans="1:5" ht="12.75">
      <c r="A33" s="210"/>
      <c r="B33" s="3"/>
      <c r="C33" s="250" t="s">
        <v>643</v>
      </c>
      <c r="D33" s="260"/>
      <c r="E33" s="259"/>
    </row>
    <row r="34" spans="1:3" ht="12.75">
      <c r="A34" s="236">
        <v>1383.14</v>
      </c>
      <c r="B34" s="3"/>
      <c r="C34" s="1" t="s">
        <v>683</v>
      </c>
    </row>
    <row r="35" spans="1:3" ht="12.75">
      <c r="A35" s="239">
        <v>40</v>
      </c>
      <c r="B35" s="3"/>
      <c r="C35" s="1" t="s">
        <v>631</v>
      </c>
    </row>
    <row r="36" spans="1:3" ht="12.75">
      <c r="A36" s="236">
        <f>SUM(A34:A35)</f>
        <v>1423.14</v>
      </c>
      <c r="B36" s="3"/>
      <c r="C36" s="1" t="s">
        <v>669</v>
      </c>
    </row>
    <row r="37" spans="1:3" ht="12.75">
      <c r="A37" s="256">
        <v>60</v>
      </c>
      <c r="B37" s="3"/>
      <c r="C37" s="1" t="s">
        <v>633</v>
      </c>
    </row>
    <row r="38" spans="1:3" ht="12.75">
      <c r="A38" s="204">
        <v>-0.18</v>
      </c>
      <c r="B38" s="3"/>
      <c r="C38" s="1" t="s">
        <v>627</v>
      </c>
    </row>
    <row r="39" spans="1:3" ht="13.5" thickBot="1">
      <c r="A39" s="246">
        <f>SUM(A36:A38)</f>
        <v>1482.96</v>
      </c>
      <c r="B39" s="3"/>
      <c r="C39" s="1" t="s">
        <v>670</v>
      </c>
    </row>
    <row r="40" spans="1:2" ht="13.5" thickTop="1">
      <c r="A40" s="204"/>
      <c r="B40" s="3"/>
    </row>
    <row r="41" spans="1:5" ht="12.75">
      <c r="A41" s="210"/>
      <c r="B41" s="3"/>
      <c r="C41" s="250" t="s">
        <v>643</v>
      </c>
      <c r="D41" s="260"/>
      <c r="E41" s="259"/>
    </row>
    <row r="42" spans="1:3" ht="12.75">
      <c r="A42" s="210">
        <f>SUM((9*14)-3.04)</f>
        <v>122.96</v>
      </c>
      <c r="B42" s="3"/>
      <c r="C42" s="1" t="s">
        <v>635</v>
      </c>
    </row>
    <row r="43" spans="1:3" ht="12.75">
      <c r="A43" s="210">
        <v>120</v>
      </c>
      <c r="B43" s="3"/>
      <c r="C43" s="1" t="s">
        <v>634</v>
      </c>
    </row>
    <row r="44" spans="1:3" ht="12.75">
      <c r="A44" s="210">
        <v>200</v>
      </c>
      <c r="B44" s="3"/>
      <c r="C44" s="1" t="s">
        <v>641</v>
      </c>
    </row>
    <row r="45" spans="1:3" ht="12.75">
      <c r="A45" s="249">
        <v>1040</v>
      </c>
      <c r="B45" s="3"/>
      <c r="C45" s="1" t="s">
        <v>632</v>
      </c>
    </row>
    <row r="46" spans="1:3" ht="13.5" thickBot="1">
      <c r="A46" s="246">
        <f>SUM(A42:A45)</f>
        <v>1482.96</v>
      </c>
      <c r="B46" s="3"/>
      <c r="C46" s="1" t="s">
        <v>670</v>
      </c>
    </row>
    <row r="47" spans="1:2" ht="13.5" thickTop="1">
      <c r="A47" s="210"/>
      <c r="B47" s="3"/>
    </row>
    <row r="48" spans="1:5" ht="12.75">
      <c r="A48" s="210"/>
      <c r="B48" s="3"/>
      <c r="C48" s="250" t="s">
        <v>653</v>
      </c>
      <c r="D48" s="260"/>
      <c r="E48" s="259"/>
    </row>
    <row r="49" spans="1:3" ht="12.75">
      <c r="A49" s="210">
        <f>SUM(90*13.62)</f>
        <v>1225.8</v>
      </c>
      <c r="B49" s="3"/>
      <c r="C49" s="1" t="s">
        <v>682</v>
      </c>
    </row>
    <row r="50" spans="1:3" ht="12.75">
      <c r="A50" s="210">
        <v>40</v>
      </c>
      <c r="B50" s="3"/>
      <c r="C50" s="1" t="s">
        <v>631</v>
      </c>
    </row>
    <row r="51" spans="1:3" ht="12.75">
      <c r="A51" s="210">
        <v>60</v>
      </c>
      <c r="B51" s="3"/>
      <c r="C51" s="213" t="s">
        <v>649</v>
      </c>
    </row>
    <row r="52" spans="1:3" ht="12.75">
      <c r="A52" s="210">
        <v>180</v>
      </c>
      <c r="B52" s="3"/>
      <c r="C52" s="213" t="s">
        <v>644</v>
      </c>
    </row>
    <row r="53" spans="1:3" ht="12.75">
      <c r="A53" s="247">
        <f>SUM(A49:A52)</f>
        <v>1505.8</v>
      </c>
      <c r="B53" s="3"/>
      <c r="C53" s="1" t="s">
        <v>637</v>
      </c>
    </row>
    <row r="54" spans="1:2" ht="12.75">
      <c r="A54" s="210"/>
      <c r="B54" s="3"/>
    </row>
    <row r="55" spans="1:3" ht="12.75">
      <c r="A55" s="210">
        <v>-200</v>
      </c>
      <c r="B55" s="3"/>
      <c r="C55" s="1" t="s">
        <v>638</v>
      </c>
    </row>
    <row r="56" spans="1:3" ht="12.75">
      <c r="A56" s="210">
        <v>-700</v>
      </c>
      <c r="B56" s="3"/>
      <c r="C56" s="1" t="s">
        <v>639</v>
      </c>
    </row>
    <row r="57" spans="1:3" ht="12.75">
      <c r="A57" s="210">
        <v>-200</v>
      </c>
      <c r="B57" s="3"/>
      <c r="C57" s="1" t="s">
        <v>648</v>
      </c>
    </row>
    <row r="58" spans="1:3" ht="12.75">
      <c r="A58" s="210">
        <v>-95</v>
      </c>
      <c r="B58" s="3"/>
      <c r="C58" s="1" t="s">
        <v>647</v>
      </c>
    </row>
    <row r="59" spans="1:3" ht="12.75">
      <c r="A59" s="210">
        <v>-60</v>
      </c>
      <c r="B59" s="3"/>
      <c r="C59" s="1" t="s">
        <v>646</v>
      </c>
    </row>
    <row r="60" spans="1:3" ht="12.75">
      <c r="A60" s="210">
        <v>-40</v>
      </c>
      <c r="B60" s="3"/>
      <c r="C60" s="1" t="s">
        <v>658</v>
      </c>
    </row>
    <row r="61" spans="1:3" ht="13.5" thickBot="1">
      <c r="A61" s="248">
        <f>SUM(A53:A60)</f>
        <v>210.79999999999995</v>
      </c>
      <c r="B61" s="3"/>
      <c r="C61" s="1" t="s">
        <v>654</v>
      </c>
    </row>
    <row r="62" spans="1:2" ht="13.5" thickTop="1">
      <c r="A62" s="210"/>
      <c r="B62" s="3"/>
    </row>
    <row r="63" spans="1:2" ht="12.75">
      <c r="A63" s="210"/>
      <c r="B63" s="3"/>
    </row>
    <row r="64" spans="1:5" ht="12.75">
      <c r="A64" s="210"/>
      <c r="B64" s="3"/>
      <c r="C64" s="250" t="s">
        <v>650</v>
      </c>
      <c r="D64" s="260"/>
      <c r="E64" s="259"/>
    </row>
    <row r="65" spans="1:3" ht="12.75">
      <c r="A65" s="236">
        <v>-700</v>
      </c>
      <c r="B65" s="3"/>
      <c r="C65" s="1" t="s">
        <v>639</v>
      </c>
    </row>
    <row r="66" spans="1:3" ht="12.75">
      <c r="A66" s="236">
        <v>-200</v>
      </c>
      <c r="B66" s="3"/>
      <c r="C66" s="1" t="s">
        <v>648</v>
      </c>
    </row>
    <row r="67" spans="1:3" ht="12.75">
      <c r="A67" s="236">
        <v>-95</v>
      </c>
      <c r="B67" s="3"/>
      <c r="C67" s="1" t="s">
        <v>647</v>
      </c>
    </row>
    <row r="68" spans="1:3" ht="12.75">
      <c r="A68" s="210">
        <v>-60</v>
      </c>
      <c r="B68" s="3"/>
      <c r="C68" s="1" t="s">
        <v>646</v>
      </c>
    </row>
    <row r="69" spans="1:3" ht="12.75">
      <c r="A69" s="210">
        <v>-40</v>
      </c>
      <c r="B69" s="3"/>
      <c r="C69" s="1" t="s">
        <v>640</v>
      </c>
    </row>
    <row r="70" spans="1:3" ht="12.75">
      <c r="A70" s="236">
        <v>120</v>
      </c>
      <c r="B70" s="3"/>
      <c r="C70" s="1" t="s">
        <v>634</v>
      </c>
    </row>
    <row r="71" spans="1:3" ht="12.75">
      <c r="A71" s="236">
        <v>40</v>
      </c>
      <c r="B71" s="3"/>
      <c r="C71" s="1" t="s">
        <v>631</v>
      </c>
    </row>
    <row r="72" spans="1:3" ht="12.75">
      <c r="A72" s="236">
        <v>60</v>
      </c>
      <c r="B72" s="3"/>
      <c r="C72" s="213" t="s">
        <v>649</v>
      </c>
    </row>
    <row r="73" spans="1:3" ht="12.75">
      <c r="A73" s="236">
        <v>180</v>
      </c>
      <c r="B73" s="3"/>
      <c r="C73" s="213" t="s">
        <v>644</v>
      </c>
    </row>
    <row r="74" spans="1:3" ht="12.75">
      <c r="A74" s="210">
        <v>-27.24</v>
      </c>
      <c r="B74" s="3"/>
      <c r="C74" s="1" t="s">
        <v>673</v>
      </c>
    </row>
    <row r="75" spans="1:3" ht="12.75">
      <c r="A75" s="210">
        <v>-20</v>
      </c>
      <c r="B75" s="3"/>
      <c r="C75" s="1" t="s">
        <v>684</v>
      </c>
    </row>
    <row r="76" spans="1:3" ht="12.75">
      <c r="A76" s="210">
        <v>-297.76</v>
      </c>
      <c r="B76" s="3"/>
      <c r="C76" s="1" t="s">
        <v>651</v>
      </c>
    </row>
    <row r="77" spans="1:3" ht="13.5" thickBot="1">
      <c r="A77" s="248">
        <f>SUM(A65:A76)</f>
        <v>-1040</v>
      </c>
      <c r="B77" s="3"/>
      <c r="C77" s="1" t="s">
        <v>652</v>
      </c>
    </row>
    <row r="78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Raymond D. Shasteen - IRVIN HIGH SCHOOL EL PASO 1967</dc:title>
  <dc:subject/>
  <dc:creator>RD &amp; DR Shasteen</dc:creator>
  <cp:keywords/>
  <dc:description/>
  <cp:lastModifiedBy>RD &amp; DR Shasteen</cp:lastModifiedBy>
  <cp:lastPrinted>2007-10-16T05:28:48Z</cp:lastPrinted>
  <dcterms:created xsi:type="dcterms:W3CDTF">2007-06-23T19:40:17Z</dcterms:created>
  <dcterms:modified xsi:type="dcterms:W3CDTF">2007-11-02T18:38:52Z</dcterms:modified>
  <cp:category/>
  <cp:version/>
  <cp:contentType/>
  <cp:contentStatus/>
</cp:coreProperties>
</file>